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mpbell0-my.sharepoint.com/personal/wmjohnson0620_campbell_edu/Documents/Documents/Wayne work Folder/"/>
    </mc:Choice>
  </mc:AlternateContent>
  <xr:revisionPtr revIDLastSave="132" documentId="8_{32F9CE8C-358C-42E4-87F0-C949D4BE5213}" xr6:coauthVersionLast="47" xr6:coauthVersionMax="47" xr10:uidLastSave="{AA5CE9F1-57B5-42F4-A94D-F7663A7A2BAD}"/>
  <bookViews>
    <workbookView xWindow="-28800" yWindow="1695" windowWidth="26640" windowHeight="11655" activeTab="1" xr2:uid="{285A7400-3E6A-4005-B089-550176E61DBF}"/>
  </bookViews>
  <sheets>
    <sheet name="Instructions" sheetId="2" r:id="rId1"/>
    <sheet name="1. Detailed Budget" sheetId="1" r:id="rId2"/>
    <sheet name="Year 1" sheetId="3" r:id="rId3"/>
    <sheet name="Year 2" sheetId="13" r:id="rId4"/>
    <sheet name="Year 3" sheetId="17" r:id="rId5"/>
    <sheet name="Year 4" sheetId="18" r:id="rId6"/>
    <sheet name="Year 5" sheetId="19" r:id="rId7"/>
    <sheet name="All Years" sheetId="20" r:id="rId8"/>
    <sheet name="Travel Calculator" sheetId="12" r:id="rId9"/>
  </sheets>
  <externalReferences>
    <externalReference r:id="rId10"/>
  </externalReferences>
  <definedNames>
    <definedName name="Duration">[1]RATES!$D$22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AV23" i="1"/>
  <c r="AW63" i="1"/>
  <c r="AB72" i="1"/>
  <c r="AV84" i="1"/>
  <c r="AN84" i="1"/>
  <c r="AF84" i="1"/>
  <c r="X84" i="1"/>
  <c r="P84" i="1"/>
  <c r="H42" i="3" a="1"/>
  <c r="H42" i="3" s="1"/>
  <c r="V9" i="1"/>
  <c r="U9" i="1"/>
  <c r="T9" i="1"/>
  <c r="S9" i="1"/>
  <c r="R9" i="1"/>
  <c r="Q9" i="1"/>
  <c r="P39" i="1"/>
  <c r="X39" i="1" s="1"/>
  <c r="AF39" i="1" s="1"/>
  <c r="AN39" i="1" s="1"/>
  <c r="X32" i="1"/>
  <c r="AF32" i="1" s="1"/>
  <c r="AN32" i="1" s="1"/>
  <c r="X25" i="1"/>
  <c r="AF25" i="1" s="1"/>
  <c r="AN25" i="1" s="1"/>
  <c r="X24" i="1"/>
  <c r="AF24" i="1" s="1"/>
  <c r="AN24" i="1" s="1"/>
  <c r="P32" i="1"/>
  <c r="P31" i="1"/>
  <c r="X31" i="1" s="1"/>
  <c r="AF31" i="1" s="1"/>
  <c r="AN31" i="1" s="1"/>
  <c r="P30" i="1"/>
  <c r="X30" i="1" s="1"/>
  <c r="AF30" i="1" s="1"/>
  <c r="AN30" i="1" s="1"/>
  <c r="P29" i="1"/>
  <c r="X29" i="1" s="1"/>
  <c r="AF29" i="1" s="1"/>
  <c r="AN29" i="1" s="1"/>
  <c r="P28" i="1"/>
  <c r="X28" i="1" s="1"/>
  <c r="AF28" i="1" s="1"/>
  <c r="AN28" i="1" s="1"/>
  <c r="AR59" i="1" l="1"/>
  <c r="L59" i="1"/>
  <c r="T59" i="1"/>
  <c r="AB59" i="1"/>
  <c r="AJ59" i="1"/>
  <c r="J10" i="12" l="1" a="1"/>
  <c r="J10" i="12" s="1"/>
  <c r="F110" i="12"/>
  <c r="D110" i="12" a="1"/>
  <c r="D110" i="12" s="1"/>
  <c r="F109" i="12"/>
  <c r="D109" i="12" a="1"/>
  <c r="D109" i="12" s="1"/>
  <c r="F108" i="12"/>
  <c r="D108" i="12" a="1"/>
  <c r="D108" i="12" s="1"/>
  <c r="F107" i="12"/>
  <c r="D107" i="12" a="1"/>
  <c r="D107" i="12" s="1"/>
  <c r="F106" i="12"/>
  <c r="D106" i="12" a="1"/>
  <c r="D106" i="12" s="1"/>
  <c r="F105" i="12"/>
  <c r="D105" i="12" a="1"/>
  <c r="D105" i="12" s="1"/>
  <c r="F104" i="12"/>
  <c r="D104" i="12" a="1"/>
  <c r="D104" i="12" s="1"/>
  <c r="F103" i="12"/>
  <c r="D103" i="12"/>
  <c r="D103" i="12" a="1"/>
  <c r="F102" i="12"/>
  <c r="D102" i="12" a="1"/>
  <c r="D102" i="12" s="1"/>
  <c r="F101" i="12"/>
  <c r="D101" i="12" a="1"/>
  <c r="D101" i="12" s="1"/>
  <c r="F100" i="12"/>
  <c r="D100" i="12" a="1"/>
  <c r="D100" i="12" s="1"/>
  <c r="F99" i="12"/>
  <c r="D99" i="12" a="1"/>
  <c r="D99" i="12" s="1"/>
  <c r="F111" i="12" l="1"/>
  <c r="I10" i="12" s="1"/>
  <c r="H39" i="1" l="1"/>
  <c r="H38" i="1"/>
  <c r="P38" i="1" s="1"/>
  <c r="X38" i="1" s="1"/>
  <c r="AF38" i="1" s="1"/>
  <c r="AN38" i="1" s="1"/>
  <c r="H37" i="1"/>
  <c r="P37" i="1" s="1"/>
  <c r="X37" i="1" s="1"/>
  <c r="AF37" i="1" s="1"/>
  <c r="AN37" i="1" s="1"/>
  <c r="H36" i="1"/>
  <c r="P36" i="1" s="1"/>
  <c r="X36" i="1" s="1"/>
  <c r="AF36" i="1" s="1"/>
  <c r="AN36" i="1" s="1"/>
  <c r="H35" i="1"/>
  <c r="H32" i="1"/>
  <c r="H31" i="1"/>
  <c r="H30" i="1"/>
  <c r="L30" i="1" s="1"/>
  <c r="H29" i="1"/>
  <c r="AB29" i="1" s="1"/>
  <c r="AC29" i="1" s="1"/>
  <c r="H28" i="1"/>
  <c r="H22" i="1"/>
  <c r="P22" i="1" s="1"/>
  <c r="X22" i="1" s="1"/>
  <c r="AF22" i="1" s="1"/>
  <c r="AN22" i="1" s="1"/>
  <c r="H23" i="1"/>
  <c r="P23" i="1" s="1"/>
  <c r="X23" i="1" s="1"/>
  <c r="AF23" i="1" s="1"/>
  <c r="AN23" i="1" s="1"/>
  <c r="H24" i="1"/>
  <c r="P24" i="1" s="1"/>
  <c r="H25" i="1"/>
  <c r="P25" i="1" s="1"/>
  <c r="W9" i="1"/>
  <c r="L35" i="1" l="1"/>
  <c r="P35" i="1"/>
  <c r="X35" i="1" s="1"/>
  <c r="AF35" i="1" s="1"/>
  <c r="AN35" i="1" s="1"/>
  <c r="L21" i="1"/>
  <c r="M21" i="1" s="1"/>
  <c r="P21" i="1"/>
  <c r="X21" i="1" s="1"/>
  <c r="AF21" i="1" s="1"/>
  <c r="AN21" i="1" s="1"/>
  <c r="L24" i="1"/>
  <c r="AB30" i="1"/>
  <c r="AC30" i="1" s="1"/>
  <c r="AR37" i="1"/>
  <c r="AS37" i="1" s="1"/>
  <c r="AT37" i="1" s="1"/>
  <c r="AB37" i="1"/>
  <c r="AC37" i="1" s="1"/>
  <c r="AR38" i="1"/>
  <c r="AS38" i="1" s="1"/>
  <c r="AT38" i="1" s="1"/>
  <c r="AB38" i="1"/>
  <c r="AC38" i="1" s="1"/>
  <c r="AD38" i="1" s="1"/>
  <c r="AJ39" i="1"/>
  <c r="AK39" i="1" s="1"/>
  <c r="AB39" i="1"/>
  <c r="AC39" i="1" s="1"/>
  <c r="AD39" i="1" s="1"/>
  <c r="L25" i="1"/>
  <c r="M25" i="1" s="1"/>
  <c r="N25" i="1" s="1"/>
  <c r="L36" i="1"/>
  <c r="M36" i="1" s="1"/>
  <c r="M30" i="1"/>
  <c r="M35" i="1"/>
  <c r="N35" i="1" s="1"/>
  <c r="T36" i="1"/>
  <c r="AB25" i="1"/>
  <c r="AC25" i="1" s="1"/>
  <c r="AD25" i="1" s="1"/>
  <c r="T25" i="1"/>
  <c r="U25" i="1" s="1"/>
  <c r="V25" i="1" s="1"/>
  <c r="M24" i="1"/>
  <c r="N24" i="1" s="1"/>
  <c r="T37" i="1"/>
  <c r="L29" i="1"/>
  <c r="L37" i="1"/>
  <c r="T38" i="1"/>
  <c r="L38" i="1"/>
  <c r="T39" i="1"/>
  <c r="L39" i="1"/>
  <c r="AJ24" i="1"/>
  <c r="AR24" i="1"/>
  <c r="T24" i="1"/>
  <c r="T22" i="1"/>
  <c r="U22" i="1" s="1"/>
  <c r="V22" i="1" s="1"/>
  <c r="L22" i="1"/>
  <c r="T23" i="1"/>
  <c r="U23" i="1" s="1"/>
  <c r="V23" i="1" s="1"/>
  <c r="AB23" i="1"/>
  <c r="AC23" i="1" s="1"/>
  <c r="AD23" i="1" s="1"/>
  <c r="L23" i="1"/>
  <c r="L28" i="1"/>
  <c r="M28" i="1" s="1"/>
  <c r="N28" i="1" s="1"/>
  <c r="T32" i="1"/>
  <c r="AB28" i="1"/>
  <c r="AC28" i="1" s="1"/>
  <c r="T28" i="1"/>
  <c r="T31" i="1"/>
  <c r="L31" i="1"/>
  <c r="L32" i="1"/>
  <c r="T29" i="1"/>
  <c r="AB24" i="1"/>
  <c r="AD37" i="1" l="1"/>
  <c r="AJ37" i="1"/>
  <c r="AK37" i="1" s="1"/>
  <c r="AL37" i="1" s="1"/>
  <c r="T30" i="1"/>
  <c r="U30" i="1" s="1"/>
  <c r="V30" i="1" s="1"/>
  <c r="AR30" i="1"/>
  <c r="AJ38" i="1"/>
  <c r="AK38" i="1" s="1"/>
  <c r="AL38" i="1" s="1"/>
  <c r="AJ25" i="1"/>
  <c r="AK25" i="1" s="1"/>
  <c r="AL39" i="1"/>
  <c r="AR39" i="1"/>
  <c r="AS39" i="1" s="1"/>
  <c r="AT39" i="1" s="1"/>
  <c r="AR36" i="1"/>
  <c r="AB36" i="1"/>
  <c r="AJ35" i="1"/>
  <c r="AB35" i="1"/>
  <c r="T35" i="1"/>
  <c r="U35" i="1" s="1"/>
  <c r="V35" i="1" s="1"/>
  <c r="AJ31" i="1"/>
  <c r="AK31" i="1" s="1"/>
  <c r="AL31" i="1" s="1"/>
  <c r="AR31" i="1"/>
  <c r="U39" i="1"/>
  <c r="V39" i="1" s="1"/>
  <c r="AB31" i="1"/>
  <c r="AC31" i="1" s="1"/>
  <c r="AJ29" i="1"/>
  <c r="AK29" i="1" s="1"/>
  <c r="AL29" i="1" s="1"/>
  <c r="AR29" i="1"/>
  <c r="U37" i="1"/>
  <c r="V37" i="1" s="1"/>
  <c r="U38" i="1"/>
  <c r="V38" i="1" s="1"/>
  <c r="N36" i="1"/>
  <c r="M38" i="1"/>
  <c r="M32" i="1"/>
  <c r="M31" i="1"/>
  <c r="M37" i="1"/>
  <c r="M39" i="1"/>
  <c r="N39" i="1" s="1"/>
  <c r="AJ30" i="1"/>
  <c r="M29" i="1"/>
  <c r="U36" i="1"/>
  <c r="N30" i="1"/>
  <c r="AS24" i="1"/>
  <c r="AT24" i="1" s="1"/>
  <c r="AV24" i="1"/>
  <c r="U24" i="1"/>
  <c r="AK24" i="1"/>
  <c r="AL24" i="1" s="1"/>
  <c r="AB22" i="1"/>
  <c r="AC22" i="1" s="1"/>
  <c r="AD22" i="1" s="1"/>
  <c r="M22" i="1"/>
  <c r="N22" i="1" s="1"/>
  <c r="AJ22" i="1"/>
  <c r="AR22" i="1"/>
  <c r="AJ23" i="1"/>
  <c r="M23" i="1"/>
  <c r="N23" i="1" s="1"/>
  <c r="T21" i="1"/>
  <c r="N21" i="1"/>
  <c r="AR28" i="1"/>
  <c r="AS28" i="1" s="1"/>
  <c r="AT28" i="1" s="1"/>
  <c r="U29" i="1"/>
  <c r="V29" i="1" s="1"/>
  <c r="AB32" i="1"/>
  <c r="AC32" i="1" s="1"/>
  <c r="U31" i="1"/>
  <c r="V31" i="1" s="1"/>
  <c r="U28" i="1"/>
  <c r="V28" i="1" s="1"/>
  <c r="U32" i="1"/>
  <c r="V32" i="1" s="1"/>
  <c r="AC24" i="1"/>
  <c r="AD24" i="1" s="1"/>
  <c r="H45" i="3"/>
  <c r="D34" i="19"/>
  <c r="D35" i="19"/>
  <c r="D36" i="19"/>
  <c r="D37" i="19"/>
  <c r="D37" i="3"/>
  <c r="H45" i="17"/>
  <c r="H45" i="13"/>
  <c r="H45" i="19"/>
  <c r="H45" i="18"/>
  <c r="E23" i="18"/>
  <c r="E22" i="18"/>
  <c r="E21" i="18"/>
  <c r="E20" i="18"/>
  <c r="E19" i="18"/>
  <c r="E18" i="18"/>
  <c r="E22" i="17"/>
  <c r="E19" i="19"/>
  <c r="E18" i="19"/>
  <c r="F15" i="20"/>
  <c r="G15" i="20"/>
  <c r="E15" i="20"/>
  <c r="G11" i="19"/>
  <c r="G12" i="19"/>
  <c r="G13" i="19"/>
  <c r="G14" i="19"/>
  <c r="F11" i="19"/>
  <c r="F12" i="19"/>
  <c r="F13" i="19"/>
  <c r="F14" i="19"/>
  <c r="F10" i="19"/>
  <c r="G10" i="19"/>
  <c r="E11" i="19"/>
  <c r="E12" i="19"/>
  <c r="E13" i="19"/>
  <c r="E14" i="19"/>
  <c r="E10" i="19"/>
  <c r="E15" i="19"/>
  <c r="F15" i="19"/>
  <c r="G15" i="19"/>
  <c r="G11" i="20"/>
  <c r="G12" i="20"/>
  <c r="G13" i="20"/>
  <c r="G14" i="20"/>
  <c r="F11" i="20"/>
  <c r="F12" i="20"/>
  <c r="F13" i="20"/>
  <c r="F14" i="20"/>
  <c r="F10" i="20"/>
  <c r="G10" i="20"/>
  <c r="E13" i="20"/>
  <c r="E14" i="20"/>
  <c r="E11" i="20"/>
  <c r="E12" i="20"/>
  <c r="E10" i="20"/>
  <c r="B23" i="20"/>
  <c r="B22" i="20"/>
  <c r="B21" i="20"/>
  <c r="B20" i="20"/>
  <c r="B19" i="20"/>
  <c r="B18" i="20"/>
  <c r="B16" i="20"/>
  <c r="B15" i="20"/>
  <c r="D14" i="20"/>
  <c r="B14" i="20"/>
  <c r="D13" i="20"/>
  <c r="B13" i="20"/>
  <c r="D12" i="20"/>
  <c r="B12" i="20"/>
  <c r="D11" i="20"/>
  <c r="B11" i="20"/>
  <c r="D10" i="20"/>
  <c r="B10" i="20"/>
  <c r="A7" i="20"/>
  <c r="A5" i="20"/>
  <c r="H44" i="19"/>
  <c r="H41" i="19"/>
  <c r="H42" i="19"/>
  <c r="H43" i="19"/>
  <c r="H40" i="19"/>
  <c r="E23" i="19"/>
  <c r="E22" i="19"/>
  <c r="E21" i="19"/>
  <c r="E20" i="19"/>
  <c r="B23" i="19"/>
  <c r="B22" i="19"/>
  <c r="B21" i="19"/>
  <c r="B20" i="19"/>
  <c r="B19" i="19"/>
  <c r="B18" i="19"/>
  <c r="B16" i="19"/>
  <c r="B15" i="19"/>
  <c r="D14" i="19"/>
  <c r="B14" i="19"/>
  <c r="D13" i="19"/>
  <c r="B13" i="19"/>
  <c r="D12" i="19"/>
  <c r="B12" i="19"/>
  <c r="D11" i="19"/>
  <c r="B11" i="19"/>
  <c r="D10" i="19"/>
  <c r="B10" i="19"/>
  <c r="A7" i="19"/>
  <c r="A5" i="19"/>
  <c r="H44" i="18"/>
  <c r="H41" i="18"/>
  <c r="H42" i="18"/>
  <c r="H43" i="18"/>
  <c r="H40" i="18"/>
  <c r="D37" i="18"/>
  <c r="D36" i="18"/>
  <c r="D35" i="18"/>
  <c r="D34" i="18"/>
  <c r="H21" i="18"/>
  <c r="G15" i="18"/>
  <c r="F15" i="18"/>
  <c r="E15" i="18"/>
  <c r="G11" i="18"/>
  <c r="G12" i="18"/>
  <c r="G13" i="18"/>
  <c r="G14" i="18"/>
  <c r="G10" i="18"/>
  <c r="F11" i="18"/>
  <c r="F12" i="18"/>
  <c r="F13" i="18"/>
  <c r="F14" i="18"/>
  <c r="F10" i="18"/>
  <c r="E11" i="18"/>
  <c r="E12" i="18"/>
  <c r="E13" i="18"/>
  <c r="E14" i="18"/>
  <c r="E10" i="18"/>
  <c r="B23" i="18"/>
  <c r="B22" i="18"/>
  <c r="B21" i="18"/>
  <c r="B20" i="18"/>
  <c r="B19" i="18"/>
  <c r="B18" i="18"/>
  <c r="B16" i="18"/>
  <c r="B15" i="18"/>
  <c r="D14" i="18"/>
  <c r="B14" i="18"/>
  <c r="D13" i="18"/>
  <c r="B13" i="18"/>
  <c r="D12" i="18"/>
  <c r="B12" i="18"/>
  <c r="D11" i="18"/>
  <c r="B11" i="18"/>
  <c r="D10" i="18"/>
  <c r="B10" i="18"/>
  <c r="A7" i="18"/>
  <c r="A5" i="18"/>
  <c r="AW71" i="1"/>
  <c r="AW70" i="1"/>
  <c r="H44" i="17"/>
  <c r="H41" i="17"/>
  <c r="H42" i="17"/>
  <c r="H43" i="17"/>
  <c r="H40" i="17"/>
  <c r="D35" i="17"/>
  <c r="D36" i="17"/>
  <c r="D34" i="17"/>
  <c r="D37" i="17"/>
  <c r="E18" i="17"/>
  <c r="G15" i="17"/>
  <c r="F15" i="17"/>
  <c r="E15" i="17"/>
  <c r="G11" i="17"/>
  <c r="G12" i="17"/>
  <c r="G13" i="17"/>
  <c r="G14" i="17"/>
  <c r="G10" i="17"/>
  <c r="F11" i="17"/>
  <c r="F12" i="17"/>
  <c r="F13" i="17"/>
  <c r="F14" i="17"/>
  <c r="F10" i="17"/>
  <c r="E11" i="17"/>
  <c r="E12" i="17"/>
  <c r="E13" i="17"/>
  <c r="E14" i="17"/>
  <c r="E10" i="17"/>
  <c r="AW38" i="1" l="1"/>
  <c r="AV38" i="1"/>
  <c r="AV37" i="1"/>
  <c r="AV39" i="1"/>
  <c r="AJ36" i="1"/>
  <c r="AK36" i="1" s="1"/>
  <c r="AL36" i="1" s="1"/>
  <c r="AW37" i="1"/>
  <c r="AR25" i="1"/>
  <c r="AS25" i="1" s="1"/>
  <c r="AW25" i="1" s="1"/>
  <c r="AR35" i="1"/>
  <c r="AS35" i="1" s="1"/>
  <c r="AT35" i="1" s="1"/>
  <c r="AC35" i="1"/>
  <c r="AD35" i="1" s="1"/>
  <c r="AX39" i="1"/>
  <c r="AK35" i="1"/>
  <c r="AL35" i="1" s="1"/>
  <c r="AC36" i="1"/>
  <c r="AD36" i="1" s="1"/>
  <c r="AV30" i="1"/>
  <c r="AR23" i="1"/>
  <c r="AS23" i="1" s="1"/>
  <c r="AV31" i="1"/>
  <c r="AK30" i="1"/>
  <c r="AL30" i="1" s="1"/>
  <c r="N29" i="1"/>
  <c r="AS29" i="1"/>
  <c r="AW29" i="1" s="1"/>
  <c r="AS30" i="1"/>
  <c r="AT30" i="1" s="1"/>
  <c r="N38" i="1"/>
  <c r="AX38" i="1" s="1"/>
  <c r="AS36" i="1"/>
  <c r="AT36" i="1" s="1"/>
  <c r="V36" i="1"/>
  <c r="N37" i="1"/>
  <c r="AX37" i="1" s="1"/>
  <c r="AJ32" i="1"/>
  <c r="AK32" i="1" s="1"/>
  <c r="AL32" i="1" s="1"/>
  <c r="AR32" i="1"/>
  <c r="AW39" i="1"/>
  <c r="N31" i="1"/>
  <c r="AS31" i="1"/>
  <c r="AW31" i="1" s="1"/>
  <c r="AV29" i="1"/>
  <c r="N32" i="1"/>
  <c r="AL25" i="1"/>
  <c r="AW24" i="1"/>
  <c r="V24" i="1"/>
  <c r="AX24" i="1" s="1"/>
  <c r="AS22" i="1"/>
  <c r="AT22" i="1" s="1"/>
  <c r="AK22" i="1"/>
  <c r="AL22" i="1" s="1"/>
  <c r="AV22" i="1"/>
  <c r="AK23" i="1"/>
  <c r="AL23" i="1" s="1"/>
  <c r="U21" i="1"/>
  <c r="AB21" i="1"/>
  <c r="H46" i="19"/>
  <c r="H46" i="18"/>
  <c r="E16" i="18"/>
  <c r="H46" i="17"/>
  <c r="G16" i="18"/>
  <c r="G16" i="20"/>
  <c r="G16" i="19"/>
  <c r="E16" i="19"/>
  <c r="F16" i="20"/>
  <c r="E16" i="20"/>
  <c r="F16" i="19"/>
  <c r="F16" i="18"/>
  <c r="AV25" i="1" l="1"/>
  <c r="AV36" i="1"/>
  <c r="AV35" i="1"/>
  <c r="AW30" i="1"/>
  <c r="AX35" i="1"/>
  <c r="AW35" i="1"/>
  <c r="AT25" i="1"/>
  <c r="AX25" i="1" s="1"/>
  <c r="AX36" i="1"/>
  <c r="AT31" i="1"/>
  <c r="AT29" i="1"/>
  <c r="AS32" i="1"/>
  <c r="AW32" i="1" s="1"/>
  <c r="AV32" i="1"/>
  <c r="AW36" i="1"/>
  <c r="AX22" i="1"/>
  <c r="AW22" i="1"/>
  <c r="AW23" i="1"/>
  <c r="AT23" i="1"/>
  <c r="AX23" i="1" s="1"/>
  <c r="AJ21" i="1"/>
  <c r="AR21" i="1"/>
  <c r="AC21" i="1"/>
  <c r="AD21" i="1" s="1"/>
  <c r="V21" i="1"/>
  <c r="E23" i="17"/>
  <c r="B23" i="17"/>
  <c r="B22" i="17"/>
  <c r="E21" i="17"/>
  <c r="B21" i="17"/>
  <c r="E20" i="17"/>
  <c r="B20" i="17"/>
  <c r="E19" i="17"/>
  <c r="B19" i="17"/>
  <c r="B18" i="17"/>
  <c r="B16" i="17"/>
  <c r="B15" i="17"/>
  <c r="D14" i="17"/>
  <c r="B14" i="17"/>
  <c r="D13" i="17"/>
  <c r="B13" i="17"/>
  <c r="D12" i="17"/>
  <c r="B12" i="17"/>
  <c r="D11" i="17"/>
  <c r="B11" i="17"/>
  <c r="D10" i="17"/>
  <c r="B10" i="17"/>
  <c r="A7" i="17"/>
  <c r="A5" i="17"/>
  <c r="D37" i="13"/>
  <c r="D37" i="20" s="1"/>
  <c r="D35" i="13"/>
  <c r="D36" i="13"/>
  <c r="D34" i="13"/>
  <c r="H44" i="13"/>
  <c r="H43" i="13" a="1"/>
  <c r="H43" i="13" s="1"/>
  <c r="H42" i="13" a="1"/>
  <c r="H42" i="13" s="1"/>
  <c r="H41" i="13" a="1"/>
  <c r="H41" i="13" s="1"/>
  <c r="H40" i="13" a="1"/>
  <c r="H40" i="13" s="1"/>
  <c r="E23" i="13"/>
  <c r="E22" i="13"/>
  <c r="E21" i="13"/>
  <c r="E20" i="13"/>
  <c r="E18" i="13"/>
  <c r="E19" i="13"/>
  <c r="G15" i="13"/>
  <c r="F15" i="13"/>
  <c r="E15" i="13"/>
  <c r="G11" i="13"/>
  <c r="G12" i="13"/>
  <c r="G13" i="13"/>
  <c r="G14" i="13"/>
  <c r="G10" i="13"/>
  <c r="F11" i="13"/>
  <c r="F12" i="13"/>
  <c r="F13" i="13"/>
  <c r="F14" i="13"/>
  <c r="F10" i="13"/>
  <c r="E11" i="13"/>
  <c r="E12" i="13"/>
  <c r="E13" i="13"/>
  <c r="E14" i="13"/>
  <c r="E10" i="13"/>
  <c r="B23" i="13"/>
  <c r="B22" i="13"/>
  <c r="B21" i="13"/>
  <c r="B20" i="13"/>
  <c r="B19" i="13"/>
  <c r="B18" i="13"/>
  <c r="B16" i="13"/>
  <c r="B15" i="13"/>
  <c r="D14" i="13"/>
  <c r="B14" i="13"/>
  <c r="D13" i="13"/>
  <c r="B13" i="13"/>
  <c r="D12" i="13"/>
  <c r="B12" i="13"/>
  <c r="D11" i="13"/>
  <c r="B11" i="13"/>
  <c r="D10" i="13"/>
  <c r="B10" i="13"/>
  <c r="A7" i="13"/>
  <c r="A5" i="13"/>
  <c r="H81" i="1"/>
  <c r="H45" i="20"/>
  <c r="H44" i="3"/>
  <c r="H41" i="3" a="1"/>
  <c r="H41" i="3" s="1"/>
  <c r="H43" i="3" a="1"/>
  <c r="H43" i="3" s="1"/>
  <c r="H40" i="3" a="1"/>
  <c r="H40" i="3" s="1"/>
  <c r="AW46" i="1"/>
  <c r="AW47" i="1"/>
  <c r="AW45" i="1"/>
  <c r="D35" i="3"/>
  <c r="D36" i="3"/>
  <c r="D34" i="3"/>
  <c r="H28" i="3"/>
  <c r="D11" i="3"/>
  <c r="D12" i="3"/>
  <c r="D13" i="3"/>
  <c r="D14" i="3"/>
  <c r="D10" i="3"/>
  <c r="B11" i="3"/>
  <c r="B12" i="3"/>
  <c r="B13" i="3"/>
  <c r="B14" i="3"/>
  <c r="B10" i="3"/>
  <c r="E23" i="3"/>
  <c r="E22" i="3"/>
  <c r="E21" i="3"/>
  <c r="E20" i="3"/>
  <c r="E19" i="3"/>
  <c r="E18" i="3"/>
  <c r="B18" i="3"/>
  <c r="B23" i="3"/>
  <c r="B22" i="3"/>
  <c r="B21" i="3"/>
  <c r="B19" i="3"/>
  <c r="B20" i="3"/>
  <c r="B16" i="3"/>
  <c r="B15" i="3"/>
  <c r="A5" i="3"/>
  <c r="G15" i="3"/>
  <c r="F15" i="3"/>
  <c r="E15" i="3"/>
  <c r="J9" i="12" a="1"/>
  <c r="J9" i="12" s="1"/>
  <c r="J8" i="12" a="1"/>
  <c r="J8" i="12" s="1"/>
  <c r="J7" i="12" a="1"/>
  <c r="J7" i="12" s="1"/>
  <c r="J6" i="12" a="1"/>
  <c r="J6" i="12" s="1"/>
  <c r="D7" i="12" a="1"/>
  <c r="D7" i="12" s="1"/>
  <c r="F66" i="12"/>
  <c r="D66" i="12" a="1"/>
  <c r="D66" i="12" s="1"/>
  <c r="F65" i="12"/>
  <c r="D65" i="12" a="1"/>
  <c r="D65" i="12" s="1"/>
  <c r="F64" i="12"/>
  <c r="D64" i="12" a="1"/>
  <c r="D64" i="12" s="1"/>
  <c r="F63" i="12"/>
  <c r="D63" i="12" a="1"/>
  <c r="D63" i="12" s="1"/>
  <c r="F62" i="12"/>
  <c r="D62" i="12" a="1"/>
  <c r="D62" i="12" s="1"/>
  <c r="F61" i="12"/>
  <c r="D61" i="12"/>
  <c r="D61" i="12" a="1"/>
  <c r="F60" i="12"/>
  <c r="D60" i="12" a="1"/>
  <c r="D60" i="12" s="1"/>
  <c r="F59" i="12"/>
  <c r="D59" i="12" a="1"/>
  <c r="D59" i="12" s="1"/>
  <c r="F58" i="12"/>
  <c r="D58" i="12" a="1"/>
  <c r="D58" i="12" s="1"/>
  <c r="F57" i="12"/>
  <c r="D57" i="12" a="1"/>
  <c r="D57" i="12" s="1"/>
  <c r="F56" i="12"/>
  <c r="D56" i="12" a="1"/>
  <c r="D56" i="12" s="1"/>
  <c r="F55" i="12"/>
  <c r="D55" i="12" a="1"/>
  <c r="D55" i="12" s="1"/>
  <c r="F50" i="12"/>
  <c r="D50" i="12" a="1"/>
  <c r="D50" i="12" s="1"/>
  <c r="F49" i="12"/>
  <c r="D49" i="12" a="1"/>
  <c r="D49" i="12" s="1"/>
  <c r="F48" i="12"/>
  <c r="D48" i="12" a="1"/>
  <c r="D48" i="12" s="1"/>
  <c r="F47" i="12"/>
  <c r="D47" i="12" a="1"/>
  <c r="D47" i="12" s="1"/>
  <c r="F46" i="12"/>
  <c r="D46" i="12" a="1"/>
  <c r="D46" i="12" s="1"/>
  <c r="F45" i="12"/>
  <c r="D45" i="12" a="1"/>
  <c r="D45" i="12" s="1"/>
  <c r="F44" i="12"/>
  <c r="D44" i="12" a="1"/>
  <c r="D44" i="12" s="1"/>
  <c r="F43" i="12"/>
  <c r="D43" i="12" a="1"/>
  <c r="D43" i="12" s="1"/>
  <c r="F42" i="12"/>
  <c r="D42" i="12" a="1"/>
  <c r="D42" i="12" s="1"/>
  <c r="F41" i="12"/>
  <c r="D41" i="12" a="1"/>
  <c r="D41" i="12" s="1"/>
  <c r="F40" i="12"/>
  <c r="D40" i="12" a="1"/>
  <c r="D40" i="12" s="1"/>
  <c r="F39" i="12"/>
  <c r="D39" i="12" a="1"/>
  <c r="D39" i="12" s="1"/>
  <c r="F34" i="12"/>
  <c r="D34" i="12" a="1"/>
  <c r="D34" i="12" s="1"/>
  <c r="F33" i="12"/>
  <c r="D33" i="12" a="1"/>
  <c r="D33" i="12" s="1"/>
  <c r="F32" i="12"/>
  <c r="D32" i="12" a="1"/>
  <c r="D32" i="12" s="1"/>
  <c r="F31" i="12"/>
  <c r="D31" i="12" a="1"/>
  <c r="D31" i="12" s="1"/>
  <c r="F30" i="12"/>
  <c r="D30" i="12" a="1"/>
  <c r="D30" i="12" s="1"/>
  <c r="F29" i="12"/>
  <c r="D29" i="12" a="1"/>
  <c r="D29" i="12" s="1"/>
  <c r="F28" i="12"/>
  <c r="D28" i="12"/>
  <c r="D28" i="12" a="1"/>
  <c r="F27" i="12"/>
  <c r="D27" i="12" a="1"/>
  <c r="D27" i="12" s="1"/>
  <c r="F26" i="12"/>
  <c r="D26" i="12" a="1"/>
  <c r="D26" i="12" s="1"/>
  <c r="F25" i="12"/>
  <c r="D25" i="12" a="1"/>
  <c r="D25" i="12" s="1"/>
  <c r="F24" i="12"/>
  <c r="D24" i="12" a="1"/>
  <c r="D24" i="12" s="1"/>
  <c r="F23" i="12"/>
  <c r="D23" i="12" a="1"/>
  <c r="D23" i="12" s="1"/>
  <c r="D8" i="12" a="1"/>
  <c r="D8" i="12" s="1"/>
  <c r="D9" i="12" a="1"/>
  <c r="D9" i="12" s="1"/>
  <c r="D10" i="12" a="1"/>
  <c r="D10" i="12" s="1"/>
  <c r="D11" i="12" a="1"/>
  <c r="D11" i="12" s="1"/>
  <c r="D12" i="12" a="1"/>
  <c r="D12" i="12"/>
  <c r="D13" i="12" a="1"/>
  <c r="D13" i="12" s="1"/>
  <c r="D14" i="12" a="1"/>
  <c r="D14" i="12" s="1"/>
  <c r="D15" i="12" a="1"/>
  <c r="D15" i="12" s="1"/>
  <c r="D16" i="12" a="1"/>
  <c r="D16" i="12" s="1"/>
  <c r="D17" i="12" a="1"/>
  <c r="D17" i="12" s="1"/>
  <c r="D18" i="12" a="1"/>
  <c r="D18" i="12" s="1"/>
  <c r="F8" i="12"/>
  <c r="F9" i="12"/>
  <c r="F10" i="12"/>
  <c r="F11" i="12"/>
  <c r="F12" i="12"/>
  <c r="F13" i="12"/>
  <c r="F14" i="12"/>
  <c r="F15" i="12"/>
  <c r="F16" i="12"/>
  <c r="F17" i="12"/>
  <c r="F18" i="12"/>
  <c r="F7" i="12"/>
  <c r="H11" i="3"/>
  <c r="H19" i="3"/>
  <c r="H20" i="3"/>
  <c r="H12" i="3"/>
  <c r="A7" i="3"/>
  <c r="AR50" i="1" l="1"/>
  <c r="H29" i="19" s="1" a="1"/>
  <c r="H29" i="19" s="1"/>
  <c r="T50" i="1"/>
  <c r="T51" i="1"/>
  <c r="H30" i="13" s="1" a="1"/>
  <c r="H30" i="13" s="1"/>
  <c r="AB51" i="1"/>
  <c r="H30" i="17" s="1" a="1"/>
  <c r="H30" i="17" s="1"/>
  <c r="AJ51" i="1"/>
  <c r="H30" i="18" s="1" a="1"/>
  <c r="H30" i="18" s="1"/>
  <c r="AJ50" i="1"/>
  <c r="AR51" i="1"/>
  <c r="H30" i="19" s="1" a="1"/>
  <c r="H30" i="19" s="1"/>
  <c r="AT32" i="1"/>
  <c r="F51" i="12"/>
  <c r="I8" i="12" s="1"/>
  <c r="AB50" i="1" s="1"/>
  <c r="AK21" i="1"/>
  <c r="AV21" i="1"/>
  <c r="AS21" i="1"/>
  <c r="AT21" i="1" s="1"/>
  <c r="H23" i="3"/>
  <c r="H41" i="20"/>
  <c r="H43" i="20"/>
  <c r="H42" i="20"/>
  <c r="D34" i="20"/>
  <c r="D36" i="20"/>
  <c r="D35" i="20"/>
  <c r="H46" i="13"/>
  <c r="E23" i="20"/>
  <c r="H40" i="20"/>
  <c r="H46" i="3"/>
  <c r="H44" i="20"/>
  <c r="E18" i="20"/>
  <c r="E19" i="20"/>
  <c r="E20" i="20"/>
  <c r="E22" i="20"/>
  <c r="E21" i="20"/>
  <c r="X81" i="1"/>
  <c r="P81" i="1"/>
  <c r="AF81" i="1"/>
  <c r="AN81" i="1"/>
  <c r="F16" i="17"/>
  <c r="G16" i="17"/>
  <c r="E16" i="17"/>
  <c r="H22" i="3"/>
  <c r="H18" i="3"/>
  <c r="H10" i="13"/>
  <c r="E16" i="13"/>
  <c r="G16" i="13"/>
  <c r="F16" i="13"/>
  <c r="H21" i="3"/>
  <c r="F35" i="12"/>
  <c r="I7" i="12" s="1"/>
  <c r="F67" i="12"/>
  <c r="I9" i="12" s="1"/>
  <c r="F19" i="12"/>
  <c r="I6" i="12" s="1"/>
  <c r="L50" i="1" s="1"/>
  <c r="E10" i="3"/>
  <c r="F10" i="3"/>
  <c r="G10" i="3"/>
  <c r="E11" i="3"/>
  <c r="F11" i="3"/>
  <c r="G11" i="3"/>
  <c r="E12" i="3"/>
  <c r="F12" i="3"/>
  <c r="G12" i="3"/>
  <c r="E13" i="3"/>
  <c r="F13" i="3"/>
  <c r="G13" i="3"/>
  <c r="E14" i="3"/>
  <c r="F14" i="3"/>
  <c r="G14" i="3"/>
  <c r="H29" i="13" l="1" a="1"/>
  <c r="H29" i="13" s="1"/>
  <c r="H29" i="17" a="1"/>
  <c r="H29" i="17" s="1"/>
  <c r="H29" i="18" a="1"/>
  <c r="H29" i="18" s="1"/>
  <c r="AW21" i="1"/>
  <c r="AL21" i="1"/>
  <c r="AX21" i="1" s="1"/>
  <c r="H46" i="20"/>
  <c r="H38" i="20"/>
  <c r="H10" i="3"/>
  <c r="H29" i="3" a="1"/>
  <c r="H29" i="3" s="1"/>
  <c r="H13" i="3"/>
  <c r="H14" i="3"/>
  <c r="H15" i="3"/>
  <c r="L51" i="1"/>
  <c r="H30" i="3" s="1" a="1"/>
  <c r="H30" i="3" s="1"/>
  <c r="H30" i="20" s="1"/>
  <c r="I13" i="12"/>
  <c r="I12" i="12"/>
  <c r="G16" i="3"/>
  <c r="F16" i="3"/>
  <c r="H29" i="20" l="1"/>
  <c r="E16" i="3"/>
  <c r="I17" i="1"/>
  <c r="M17" i="1" l="1"/>
  <c r="Q17" i="1" s="1"/>
  <c r="U17" i="1" s="1"/>
  <c r="Y17" i="1" s="1"/>
  <c r="AC17" i="1" s="1"/>
  <c r="AG17" i="1" s="1"/>
  <c r="AK17" i="1" s="1"/>
  <c r="AO17" i="1" s="1"/>
  <c r="AS17" i="1" s="1"/>
  <c r="L79" i="1"/>
  <c r="T79" i="1" s="1"/>
  <c r="L78" i="1"/>
  <c r="L77" i="1"/>
  <c r="L76" i="1"/>
  <c r="L75" i="1"/>
  <c r="T75" i="1" s="1"/>
  <c r="AW69" i="1"/>
  <c r="AW68" i="1"/>
  <c r="AW67" i="1"/>
  <c r="AW66" i="1"/>
  <c r="AW65" i="1"/>
  <c r="AW64" i="1"/>
  <c r="AW62" i="1"/>
  <c r="AW61" i="1"/>
  <c r="AW58" i="1"/>
  <c r="AW57" i="1"/>
  <c r="AW56" i="1"/>
  <c r="AW55" i="1"/>
  <c r="AW54" i="1"/>
  <c r="AW51" i="1"/>
  <c r="AW50" i="1"/>
  <c r="H21" i="13" l="1"/>
  <c r="H23" i="13"/>
  <c r="H18" i="13"/>
  <c r="H22" i="13"/>
  <c r="H19" i="13"/>
  <c r="H20" i="13"/>
  <c r="T76" i="1"/>
  <c r="T77" i="1"/>
  <c r="T78" i="1"/>
  <c r="AB78" i="1" s="1"/>
  <c r="AB75" i="1"/>
  <c r="AJ75" i="1" s="1"/>
  <c r="AB79" i="1"/>
  <c r="AJ79" i="1" s="1"/>
  <c r="L80" i="1"/>
  <c r="H23" i="17"/>
  <c r="H18" i="18" l="1"/>
  <c r="H21" i="17"/>
  <c r="H20" i="17"/>
  <c r="AJ78" i="1"/>
  <c r="AR78" i="1" s="1"/>
  <c r="AB77" i="1"/>
  <c r="AJ77" i="1" s="1"/>
  <c r="AR77" i="1" s="1"/>
  <c r="AW77" i="1" s="1"/>
  <c r="AB76" i="1"/>
  <c r="AJ76" i="1" s="1"/>
  <c r="AR75" i="1"/>
  <c r="AR79" i="1"/>
  <c r="T80" i="1"/>
  <c r="H23" i="18" l="1"/>
  <c r="H20" i="18"/>
  <c r="H22" i="17"/>
  <c r="H19" i="17"/>
  <c r="H18" i="17"/>
  <c r="AR76" i="1"/>
  <c r="AB80" i="1"/>
  <c r="AW79" i="1"/>
  <c r="AW78" i="1"/>
  <c r="AJ80" i="1"/>
  <c r="H23" i="19"/>
  <c r="H23" i="20" l="1"/>
  <c r="H22" i="19"/>
  <c r="H19" i="18"/>
  <c r="H22" i="18"/>
  <c r="H21" i="19"/>
  <c r="H21" i="20" s="1"/>
  <c r="H18" i="19"/>
  <c r="H18" i="20" s="1"/>
  <c r="H20" i="19"/>
  <c r="H20" i="20" s="1"/>
  <c r="H19" i="19"/>
  <c r="AW76" i="1"/>
  <c r="AW75" i="1"/>
  <c r="AR72" i="1"/>
  <c r="H38" i="19"/>
  <c r="AR52" i="1"/>
  <c r="AR48" i="1"/>
  <c r="H28" i="19" s="1" a="1"/>
  <c r="H28" i="19" s="1"/>
  <c r="AJ72" i="1"/>
  <c r="H38" i="18" a="1"/>
  <c r="H38" i="18" s="1"/>
  <c r="AJ52" i="1"/>
  <c r="AJ48" i="1"/>
  <c r="H28" i="18" s="1" a="1"/>
  <c r="H28" i="18" s="1"/>
  <c r="H38" i="17" a="1"/>
  <c r="H38" i="17" s="1"/>
  <c r="AB52" i="1"/>
  <c r="AB48" i="1"/>
  <c r="H28" i="17" s="1" a="1"/>
  <c r="H28" i="17" s="1"/>
  <c r="T72" i="1"/>
  <c r="H38" i="13" a="1"/>
  <c r="H38" i="13" s="1"/>
  <c r="T52" i="1"/>
  <c r="T48" i="1"/>
  <c r="H28" i="13" s="1" a="1"/>
  <c r="H28" i="13" s="1"/>
  <c r="L72" i="1"/>
  <c r="L52" i="1"/>
  <c r="L48" i="1"/>
  <c r="H19" i="20" l="1"/>
  <c r="H22" i="20"/>
  <c r="H28" i="20"/>
  <c r="H38" i="3" a="1"/>
  <c r="H38" i="3" s="1"/>
  <c r="AW48" i="1"/>
  <c r="AW52" i="1"/>
  <c r="AW72" i="1"/>
  <c r="AW59" i="1"/>
  <c r="AR80" i="1"/>
  <c r="AW80" i="1" l="1"/>
  <c r="AJ28" i="1" l="1"/>
  <c r="AK28" i="1" l="1"/>
  <c r="AV28" i="1"/>
  <c r="H10" i="18"/>
  <c r="H13" i="13"/>
  <c r="L40" i="1"/>
  <c r="AL28" i="1" l="1"/>
  <c r="AW28" i="1"/>
  <c r="AD32" i="1"/>
  <c r="AX32" i="1" s="1"/>
  <c r="AD29" i="1"/>
  <c r="AX29" i="1" s="1"/>
  <c r="AD30" i="1"/>
  <c r="AX30" i="1" s="1"/>
  <c r="AD31" i="1"/>
  <c r="AX31" i="1" s="1"/>
  <c r="H15" i="13"/>
  <c r="H14" i="17"/>
  <c r="AD28" i="1"/>
  <c r="H15" i="17"/>
  <c r="H13" i="17"/>
  <c r="H14" i="13"/>
  <c r="H11" i="13"/>
  <c r="H12" i="13"/>
  <c r="M40" i="1"/>
  <c r="T40" i="1"/>
  <c r="AX28" i="1" l="1"/>
  <c r="H15" i="19"/>
  <c r="H13" i="18"/>
  <c r="H14" i="19"/>
  <c r="H14" i="18"/>
  <c r="H13" i="19"/>
  <c r="H15" i="18"/>
  <c r="H11" i="17"/>
  <c r="H10" i="17"/>
  <c r="H12" i="17"/>
  <c r="H16" i="13"/>
  <c r="H24" i="13" s="1"/>
  <c r="H25" i="3"/>
  <c r="H14" i="20"/>
  <c r="H13" i="20"/>
  <c r="U40" i="1"/>
  <c r="H25" i="13" s="1"/>
  <c r="AB40" i="1"/>
  <c r="N40" i="1"/>
  <c r="L82" i="1" s="1"/>
  <c r="H12" i="19" l="1"/>
  <c r="H11" i="18"/>
  <c r="H12" i="18"/>
  <c r="H11" i="19"/>
  <c r="H10" i="19"/>
  <c r="H15" i="20"/>
  <c r="H16" i="17"/>
  <c r="H24" i="17" s="1"/>
  <c r="H26" i="13"/>
  <c r="H47" i="13" s="1"/>
  <c r="L74" i="1"/>
  <c r="L83" i="1"/>
  <c r="H49" i="3" s="1" a="1"/>
  <c r="H49" i="3" s="1"/>
  <c r="H12" i="20"/>
  <c r="H10" i="20"/>
  <c r="H11" i="20"/>
  <c r="AC40" i="1"/>
  <c r="V40" i="1"/>
  <c r="AJ40" i="1"/>
  <c r="AR40" i="1"/>
  <c r="L85" i="1" l="1"/>
  <c r="H16" i="18"/>
  <c r="H24" i="18" s="1"/>
  <c r="H16" i="19"/>
  <c r="H24" i="19" s="1"/>
  <c r="H16" i="20"/>
  <c r="H24" i="20" s="1"/>
  <c r="H25" i="17"/>
  <c r="H26" i="17" s="1"/>
  <c r="H47" i="17" s="1"/>
  <c r="T82" i="1"/>
  <c r="T83" i="1" s="1"/>
  <c r="T74" i="1"/>
  <c r="AV40" i="1"/>
  <c r="AK40" i="1"/>
  <c r="H25" i="18" s="1"/>
  <c r="AL40" i="1"/>
  <c r="AD40" i="1"/>
  <c r="T85" i="1" l="1"/>
  <c r="L84" i="1"/>
  <c r="H51" i="3"/>
  <c r="H26" i="18"/>
  <c r="H47" i="18" s="1"/>
  <c r="H49" i="13" a="1"/>
  <c r="H49" i="13" s="1"/>
  <c r="AB82" i="1"/>
  <c r="AB83" i="1" s="1"/>
  <c r="AB74" i="1"/>
  <c r="AJ82" i="1"/>
  <c r="AJ83" i="1" s="1"/>
  <c r="H49" i="18" s="1"/>
  <c r="AJ74" i="1"/>
  <c r="AS40" i="1"/>
  <c r="AT40" i="1"/>
  <c r="AJ85" i="1" l="1"/>
  <c r="AB85" i="1"/>
  <c r="AB84" i="1" s="1"/>
  <c r="T84" i="1"/>
  <c r="H51" i="13"/>
  <c r="H50" i="18"/>
  <c r="H50" i="13"/>
  <c r="AW40" i="1"/>
  <c r="H25" i="19"/>
  <c r="H49" i="17" a="1"/>
  <c r="H49" i="17" s="1"/>
  <c r="AR74" i="1"/>
  <c r="AR82" i="1"/>
  <c r="AR83" i="1" s="1"/>
  <c r="AX40" i="1"/>
  <c r="H52" i="13" l="1"/>
  <c r="H51" i="17"/>
  <c r="AR85" i="1"/>
  <c r="AW85" i="1" s="1"/>
  <c r="H51" i="20" s="1"/>
  <c r="AJ84" i="1"/>
  <c r="H51" i="18"/>
  <c r="H52" i="18" s="1"/>
  <c r="H26" i="19"/>
  <c r="H47" i="19" s="1"/>
  <c r="H25" i="20"/>
  <c r="H26" i="20" s="1"/>
  <c r="H50" i="17"/>
  <c r="H49" i="19" a="1"/>
  <c r="H49" i="19" s="1"/>
  <c r="AW83" i="1"/>
  <c r="AW82" i="1"/>
  <c r="AW74" i="1"/>
  <c r="H52" i="17" l="1"/>
  <c r="AR84" i="1"/>
  <c r="AW84" i="1" s="1"/>
  <c r="H51" i="19"/>
  <c r="H50" i="19"/>
  <c r="H16" i="3"/>
  <c r="H52" i="19" l="1"/>
  <c r="H24" i="3"/>
  <c r="H26" i="3" s="1"/>
  <c r="H47" i="3" s="1"/>
  <c r="H49" i="20"/>
  <c r="H47" i="20" l="1"/>
  <c r="H50" i="3"/>
  <c r="H50" i="20" s="1"/>
  <c r="H52" i="3" l="1"/>
  <c r="H5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Wayne M</author>
  </authors>
  <commentList>
    <comment ref="M17" authorId="0" shapeId="0" xr:uid="{98A3E2F9-E471-4D34-B2E6-B6E6C82ED7DB}">
      <text>
        <r>
          <rPr>
            <b/>
            <sz val="9"/>
            <color indexed="81"/>
            <rFont val="Tahoma"/>
            <family val="2"/>
          </rPr>
          <t>Johnson, Wayne M:</t>
        </r>
        <r>
          <rPr>
            <sz val="9"/>
            <color indexed="81"/>
            <rFont val="Tahoma"/>
            <family val="2"/>
          </rPr>
          <t xml:space="preserve">
End date will auto-fill to 365 days after start date. Able to overwrite.</t>
        </r>
      </text>
    </comment>
    <comment ref="H81" authorId="0" shapeId="0" xr:uid="{781286A4-ABD7-43EC-87C3-A1149BC4929F}">
      <text>
        <r>
          <rPr>
            <b/>
            <sz val="9"/>
            <color indexed="81"/>
            <rFont val="Tahoma"/>
            <family val="2"/>
          </rPr>
          <t>Johnson, Wayne M:</t>
        </r>
        <r>
          <rPr>
            <sz val="9"/>
            <color indexed="81"/>
            <rFont val="Tahoma"/>
            <family val="2"/>
          </rPr>
          <t xml:space="preserve">
ICR will auto-fill from Information block at top-left.  Able to overwrite if needed to vary from year-to-year.  </t>
        </r>
      </text>
    </comment>
    <comment ref="P81" authorId="0" shapeId="0" xr:uid="{6A2CDC25-01B5-406F-B0EA-F93E2709CE67}">
      <text>
        <r>
          <rPr>
            <b/>
            <sz val="9"/>
            <color indexed="81"/>
            <rFont val="Tahoma"/>
            <family val="2"/>
          </rPr>
          <t>Johnson, Wayne M:</t>
        </r>
        <r>
          <rPr>
            <sz val="9"/>
            <color indexed="81"/>
            <rFont val="Tahoma"/>
            <family val="2"/>
          </rPr>
          <t xml:space="preserve">
ICR will auto-fill from Information block at top-left.  Able to overwrite if needed to vary from year-to-year.  </t>
        </r>
      </text>
    </comment>
    <comment ref="X81" authorId="0" shapeId="0" xr:uid="{302D34B7-8642-4694-AFBC-58B5142F7E9C}">
      <text>
        <r>
          <rPr>
            <b/>
            <sz val="9"/>
            <color indexed="81"/>
            <rFont val="Tahoma"/>
            <family val="2"/>
          </rPr>
          <t>Johnson, Wayne M:</t>
        </r>
        <r>
          <rPr>
            <sz val="9"/>
            <color indexed="81"/>
            <rFont val="Tahoma"/>
            <family val="2"/>
          </rPr>
          <t xml:space="preserve">
ICR will auto-fill from Information block at top-left.  Able to overwrite if needed to vary from year-to-year.  </t>
        </r>
      </text>
    </comment>
    <comment ref="AF81" authorId="0" shapeId="0" xr:uid="{9C9E1392-C8C4-4418-801E-390DE9F2F1AD}">
      <text>
        <r>
          <rPr>
            <b/>
            <sz val="9"/>
            <color indexed="81"/>
            <rFont val="Tahoma"/>
            <family val="2"/>
          </rPr>
          <t>Johnson, Wayne M:</t>
        </r>
        <r>
          <rPr>
            <sz val="9"/>
            <color indexed="81"/>
            <rFont val="Tahoma"/>
            <family val="2"/>
          </rPr>
          <t xml:space="preserve">
ICR will auto-fill from Information block at top-left.  Able to overwrite if needed to vary from year-to-year.  </t>
        </r>
      </text>
    </comment>
    <comment ref="AN81" authorId="0" shapeId="0" xr:uid="{54B701A0-7736-466F-ABE2-0B02FC4DF991}">
      <text>
        <r>
          <rPr>
            <b/>
            <sz val="9"/>
            <color indexed="81"/>
            <rFont val="Tahoma"/>
            <family val="2"/>
          </rPr>
          <t>Johnson, Wayne M:</t>
        </r>
        <r>
          <rPr>
            <sz val="9"/>
            <color indexed="81"/>
            <rFont val="Tahoma"/>
            <family val="2"/>
          </rPr>
          <t xml:space="preserve">
ICR will auto-fill from Information block at top-left.  Able to overwrite if needed to vary from year-to-year.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<sst xmlns="http://schemas.openxmlformats.org/spreadsheetml/2006/main" count="875" uniqueCount="263">
  <si>
    <t>Project Title:</t>
  </si>
  <si>
    <t>Funding Agency:</t>
  </si>
  <si>
    <t>Name</t>
  </si>
  <si>
    <t>Monthly Rate</t>
  </si>
  <si>
    <t xml:space="preserve">Total </t>
  </si>
  <si>
    <t>Title</t>
  </si>
  <si>
    <t>Months</t>
  </si>
  <si>
    <t>Start Date:</t>
  </si>
  <si>
    <t>End Date:</t>
  </si>
  <si>
    <t>Budget Period 1</t>
  </si>
  <si>
    <t>Funds Requested</t>
  </si>
  <si>
    <t>ACAD</t>
  </si>
  <si>
    <t>SMR</t>
  </si>
  <si>
    <t xml:space="preserve">No. </t>
  </si>
  <si>
    <t>No.</t>
  </si>
  <si>
    <t xml:space="preserve">Description </t>
  </si>
  <si>
    <t xml:space="preserve">Non-Personnel Costs </t>
  </si>
  <si>
    <t xml:space="preserve">Travel </t>
  </si>
  <si>
    <t>Domestic</t>
  </si>
  <si>
    <t>Tuition/Fees/Health Insurance</t>
  </si>
  <si>
    <t>Stipends</t>
  </si>
  <si>
    <t>Travel</t>
  </si>
  <si>
    <t>Subsistence</t>
  </si>
  <si>
    <t>Other</t>
  </si>
  <si>
    <t>Other Direct Costs</t>
  </si>
  <si>
    <t>Materials and Supplies</t>
  </si>
  <si>
    <t>Publication Costs</t>
  </si>
  <si>
    <t>Consultant Services</t>
  </si>
  <si>
    <t>Computer Services</t>
  </si>
  <si>
    <t xml:space="preserve">Other </t>
  </si>
  <si>
    <t>Total Personnel &amp; Fringe:</t>
  </si>
  <si>
    <t>Total Equipment:</t>
  </si>
  <si>
    <t>Total Travel:</t>
  </si>
  <si>
    <t>Total Participant Support:</t>
  </si>
  <si>
    <t>Total Other Direct Costs:</t>
  </si>
  <si>
    <t>Total Cost (Direct and Indirect):</t>
  </si>
  <si>
    <t>Principal Investigator:</t>
  </si>
  <si>
    <t>Budget Period 2</t>
  </si>
  <si>
    <t>Budget Period 3</t>
  </si>
  <si>
    <t>Budget Period 4</t>
  </si>
  <si>
    <t>Budget Period 5</t>
  </si>
  <si>
    <t>Cummulative</t>
  </si>
  <si>
    <t>Total Direct Costs:</t>
  </si>
  <si>
    <t>Total Indirect Costs:</t>
  </si>
  <si>
    <t>Salary</t>
  </si>
  <si>
    <t>Fringe</t>
  </si>
  <si>
    <t>Total</t>
  </si>
  <si>
    <t xml:space="preserve">Fringe </t>
  </si>
  <si>
    <t>CAL</t>
  </si>
  <si>
    <t>Graduate Student</t>
  </si>
  <si>
    <t>Undergrad Student</t>
  </si>
  <si>
    <t>Post Doc</t>
  </si>
  <si>
    <t>Students and Postdocs</t>
  </si>
  <si>
    <t>Name:</t>
  </si>
  <si>
    <t xml:space="preserve">Name: </t>
  </si>
  <si>
    <t>MTDC - Indirect Cost Base:</t>
  </si>
  <si>
    <t>Subcontract 1 portion for Indirect Base</t>
  </si>
  <si>
    <t>Subcontract 2 portion for Indirect Base</t>
  </si>
  <si>
    <t>Subcontract 3 portion for Indirect Base</t>
  </si>
  <si>
    <t>Subcontract 4 portion for Indirect Base</t>
  </si>
  <si>
    <t>Subcontract 5 portion for Indirect Base</t>
  </si>
  <si>
    <t>Total Subcontract Portion for Indirect Base</t>
  </si>
  <si>
    <t>Instructions:</t>
  </si>
  <si>
    <t>*Equipment</t>
  </si>
  <si>
    <t>*Participant/Trainee Support Costs</t>
  </si>
  <si>
    <t>*Subcontract 1</t>
  </si>
  <si>
    <t>*Subcontract 2</t>
  </si>
  <si>
    <t>*Subcontract 3</t>
  </si>
  <si>
    <t>*Subcontract 4</t>
  </si>
  <si>
    <t>*Subcontract 5</t>
  </si>
  <si>
    <t>Lab Recharge/User Fees</t>
  </si>
  <si>
    <t>Indirect Cost Rate:</t>
  </si>
  <si>
    <t>*Note: Equipment, Subs over $50K, Participant Support and Tuition are excluded from MTDC Base</t>
  </si>
  <si>
    <t>Cumulative</t>
  </si>
  <si>
    <t>FOR NSF USE ONLY</t>
  </si>
  <si>
    <t>ORGANIZATION</t>
  </si>
  <si>
    <t>PROPOSAL NO.</t>
  </si>
  <si>
    <t>DURATION (months)</t>
  </si>
  <si>
    <t>Proposed</t>
  </si>
  <si>
    <t>Granted</t>
  </si>
  <si>
    <t>AWARD NO.</t>
  </si>
  <si>
    <t>Jane Smith</t>
  </si>
  <si>
    <t>NSF Funded Person-months</t>
  </si>
  <si>
    <t>Funds requested by proposer</t>
  </si>
  <si>
    <t>Funds granted by NSF (if different)</t>
  </si>
  <si>
    <t>SUMR</t>
  </si>
  <si>
    <t>3.</t>
  </si>
  <si>
    <t>4.</t>
  </si>
  <si>
    <t>5.</t>
  </si>
  <si>
    <t>B. OTHER PERSONNEL (SHOW NUMBERS IN BRACKETS)</t>
  </si>
  <si>
    <t>TOTAL SALARIES AND WAGES (A+B)</t>
  </si>
  <si>
    <t>C. FRINGE BENEFITS (IF CHARGED AS DIRECT COSTS)</t>
  </si>
  <si>
    <t>TOTAL SALARIES, WAGES AND FRINGE BENEFITS (A+B+C)</t>
  </si>
  <si>
    <t>D. EQUIPMENT (LIST ITEM AND DOLLAR AMOUNT FOR EACH ITEM EXCEEDING $5,000)</t>
  </si>
  <si>
    <t>TOTAL EQUIPMENT</t>
  </si>
  <si>
    <t>E. TRAVEL                             1. DOMESTIC (INCL. U.S. POSESSIONS)</t>
  </si>
  <si>
    <t xml:space="preserve">                                                2. INTERNATIONAL</t>
  </si>
  <si>
    <t>F. PARTICIPANT SUPPORT COSTS</t>
  </si>
  <si>
    <t>G. OTHER DIRECT COSTS</t>
  </si>
  <si>
    <t>1. MATERIALS AND SUPPLIES</t>
  </si>
  <si>
    <t>2. PUBLICATION COSTS/DOCUMENTATION/DISSEMINATION</t>
  </si>
  <si>
    <t>3. CONSULTANT SERVICES</t>
  </si>
  <si>
    <t>4. COMPUTER SERVICES</t>
  </si>
  <si>
    <t>5. SUBAWARDS</t>
  </si>
  <si>
    <t>6. OTHER</t>
  </si>
  <si>
    <t>H. TOTAL DIRECT COSTS (A THROUGH G)</t>
  </si>
  <si>
    <t>I. INDIRECT COSTS (F&amp;A)(SPECIFY RATE AND BASE)</t>
  </si>
  <si>
    <t>TOTAL INDIRECT COSTS (F&amp;A)</t>
  </si>
  <si>
    <t>J. TOTAL DIRECT AND INDIRECT COSTS (H+I)</t>
  </si>
  <si>
    <t>K. SMALL BUSINESS FEE (IF REQUESTED MAXIMUM = 7% OF J)</t>
  </si>
  <si>
    <t>L. TOTAL COST AND FEE (J+K)</t>
  </si>
  <si>
    <t>PI/PD NAME</t>
  </si>
  <si>
    <t>INDIRECT COST RATE VERIFICATION</t>
  </si>
  <si>
    <t>ORG. REP. NAME*</t>
  </si>
  <si>
    <t>Date Checked</t>
  </si>
  <si>
    <t>Dates of Rate Sheet</t>
  </si>
  <si>
    <t>Initials - ORG</t>
  </si>
  <si>
    <t>*ELECTRONIC SIGNATURES REQUIRED ONLY FOR REVISED BUDGET</t>
  </si>
  <si>
    <t>Secretarial/Clerical</t>
  </si>
  <si>
    <t>Institutional Base Salary</t>
  </si>
  <si>
    <t>Fringe Rate</t>
  </si>
  <si>
    <t>A. SENIOR PERSONNEL: PI/PD, Co-PI's, Faculty and Other Senior Associates  (List each separately with title, A.7. show number in brackets)</t>
  </si>
  <si>
    <t>1.</t>
  </si>
  <si>
    <t>Principal Investigator</t>
  </si>
  <si>
    <t>PRINCIPAL INVESTIGATOR / PROJECT DIRECTOR</t>
  </si>
  <si>
    <t>Co_PI 1</t>
  </si>
  <si>
    <t>Co_PI 2</t>
  </si>
  <si>
    <t>Co_PI 3</t>
  </si>
  <si>
    <t>Co_PI 4</t>
  </si>
  <si>
    <t>Faculty</t>
  </si>
  <si>
    <t>Associate</t>
  </si>
  <si>
    <t>Clasification</t>
  </si>
  <si>
    <t>Students and GA's  Fringe</t>
  </si>
  <si>
    <t>Faculty Summer Salary</t>
  </si>
  <si>
    <t>Other Key Personnel</t>
  </si>
  <si>
    <t>Contract Term        (in Mo.)</t>
  </si>
  <si>
    <t>Detail on each trip, the destination, purpose, and expense, should be incorporated, including transportation, lodging, and per diem.  Some sponsors request explicit explanation if there is foreign travel.  Occasionally, sponsors also want extreme detail (e.g., miles driven * rate per mile).  Be aware, scrutiny of the mathematical validity will be applied in the review process.</t>
  </si>
  <si>
    <t>Travel and Transportation</t>
  </si>
  <si>
    <t>GSA per diem travel rates:</t>
  </si>
  <si>
    <t xml:space="preserve"> https://www.gsa.gov/travel?topnav=travel</t>
  </si>
  <si>
    <t>Trip 1</t>
  </si>
  <si>
    <t>Destination:</t>
  </si>
  <si>
    <t>Lodging</t>
  </si>
  <si>
    <t>Meals and Incidentals (M&amp;I)</t>
  </si>
  <si>
    <t>Car rental</t>
  </si>
  <si>
    <t>Mileage</t>
  </si>
  <si>
    <t>Parking</t>
  </si>
  <si>
    <t>Amount</t>
  </si>
  <si>
    <t>Miscellaneous</t>
  </si>
  <si>
    <t>Total cost of the trip</t>
  </si>
  <si>
    <t>Trip 2</t>
  </si>
  <si>
    <t>Trip 3</t>
  </si>
  <si>
    <t>Type of Expense</t>
  </si>
  <si>
    <t>Unit</t>
  </si>
  <si>
    <t>Ticket</t>
  </si>
  <si>
    <t>Per Nights</t>
  </si>
  <si>
    <t>(Car) Per Day</t>
  </si>
  <si>
    <t>(Car) Mileage</t>
  </si>
  <si>
    <t>Each</t>
  </si>
  <si>
    <t>Per Diem</t>
  </si>
  <si>
    <t>Trip 4</t>
  </si>
  <si>
    <t>International</t>
  </si>
  <si>
    <t>Foreign or Domestic</t>
  </si>
  <si>
    <t>Totals</t>
  </si>
  <si>
    <t>Domestic:</t>
  </si>
  <si>
    <t>International:</t>
  </si>
  <si>
    <t>Year 1</t>
  </si>
  <si>
    <t>Year 2</t>
  </si>
  <si>
    <t>Year 3</t>
  </si>
  <si>
    <t>Year 4</t>
  </si>
  <si>
    <t>Year 5</t>
  </si>
  <si>
    <t>(Select Year)</t>
  </si>
  <si>
    <t>Select Year to Include on Detailed Budget sheet</t>
  </si>
  <si>
    <t>Airfair</t>
  </si>
  <si>
    <r>
      <t xml:space="preserve">Transfers </t>
    </r>
    <r>
      <rPr>
        <b/>
        <sz val="8"/>
        <rFont val="Calibri"/>
        <family val="2"/>
        <scheme val="minor"/>
      </rPr>
      <t>(Taxi/Uber/Lyft)</t>
    </r>
  </si>
  <si>
    <t>Registration</t>
  </si>
  <si>
    <t>(Choose Expense)</t>
  </si>
  <si>
    <t>Cost</t>
  </si>
  <si>
    <t>(Choose Domestic or International)</t>
  </si>
  <si>
    <t>OTHERS (LIST INDIVIDUALLY ON BUDGET JUSTIFICATION PAGE)</t>
  </si>
  <si>
    <t>6.</t>
  </si>
  <si>
    <t>7.</t>
  </si>
  <si>
    <t>Organization</t>
  </si>
  <si>
    <t>Campbell University</t>
  </si>
  <si>
    <t>TOTAL SENIOR PERSONNEL (1-6)</t>
  </si>
  <si>
    <t>OTHER</t>
  </si>
  <si>
    <t>SECRETARIAL - CLERICAL (IF CHARGED DIRECTLY)</t>
  </si>
  <si>
    <t>UNDERGRADUATE STUDENTS</t>
  </si>
  <si>
    <t>GRADUATE STUDENTS</t>
  </si>
  <si>
    <t>POST DOCTORAL SCHOLARS</t>
  </si>
  <si>
    <r>
      <t xml:space="preserve">OTHER PROFESSIONALS </t>
    </r>
    <r>
      <rPr>
        <sz val="9"/>
        <color theme="1"/>
        <rFont val="Calibri"/>
        <family val="2"/>
        <scheme val="minor"/>
      </rPr>
      <t>(TECHNICIAN, PROGRAMMER, ETC.)</t>
    </r>
  </si>
  <si>
    <t>Senior Personnel</t>
  </si>
  <si>
    <r>
      <t>1. STIPENDS                  $</t>
    </r>
    <r>
      <rPr>
        <u/>
        <sz val="11"/>
        <color theme="1"/>
        <rFont val="Calibri"/>
        <family val="2"/>
        <scheme val="minor"/>
      </rPr>
      <t xml:space="preserve"> </t>
    </r>
  </si>
  <si>
    <r>
      <t>2. TRAVEL                      $</t>
    </r>
    <r>
      <rPr>
        <u/>
        <sz val="11"/>
        <color theme="1"/>
        <rFont val="Calibri"/>
        <family val="2"/>
        <scheme val="minor"/>
      </rPr>
      <t xml:space="preserve"> </t>
    </r>
  </si>
  <si>
    <t>3. SUBSISTENCE          $</t>
  </si>
  <si>
    <t>4. OTHER                       $</t>
  </si>
  <si>
    <t>Description</t>
  </si>
  <si>
    <t>(0) TOTAL PARTICIPANT COSTS</t>
  </si>
  <si>
    <t xml:space="preserve">*Subcontract 5 </t>
  </si>
  <si>
    <t>*Subcontract  2</t>
  </si>
  <si>
    <t>TOTAL OTHER DIRECT COSTS</t>
  </si>
  <si>
    <t xml:space="preserve">Indirect Cost Rate: </t>
  </si>
  <si>
    <t>Other  Senior Personnel</t>
  </si>
  <si>
    <t xml:space="preserve"> </t>
  </si>
  <si>
    <t>2.  Fields highlighted in YELLOW include drop-downs from which you should select appropriate option.</t>
  </si>
  <si>
    <t>3. Fields highlighted in GRAY and Green will autopopulate.</t>
  </si>
  <si>
    <t xml:space="preserve">Personnel: </t>
  </si>
  <si>
    <r>
      <t>1.</t>
    </r>
    <r>
      <rPr>
        <sz val="11"/>
        <color theme="1"/>
        <rFont val="Calibri"/>
        <family val="2"/>
        <scheme val="minor"/>
      </rPr>
      <t>    F ill in fields highlighted in WHITE as applicable.</t>
    </r>
  </si>
  <si>
    <t xml:space="preserve">Fill in name(s) of each person who will be working on the project along with the title of their role(s).   </t>
  </si>
  <si>
    <t xml:space="preserve">Enter the Institutional Base Salaries, Contract Term (9 mo., 10 mo. Etc...) and Fringe Rate.  *This information can be requested from HR. </t>
  </si>
  <si>
    <t>Enter the number of working months for each year to be charged to the project.</t>
  </si>
  <si>
    <t>Project Information Section:</t>
  </si>
  <si>
    <t xml:space="preserve">Fill in all available information in the top-left section of the sheet.    </t>
  </si>
  <si>
    <t xml:space="preserve">Non-Personnel:  </t>
  </si>
  <si>
    <t xml:space="preserve">       </t>
  </si>
  <si>
    <t xml:space="preserve">      </t>
  </si>
  <si>
    <t>Enter name for each equipment item &gt;$5,000 and estimated cost.</t>
  </si>
  <si>
    <t xml:space="preserve">If including travel, go to Travel Calculator Sheet </t>
  </si>
  <si>
    <t>Choose "International" or "Domestic"</t>
  </si>
  <si>
    <t>Enter Destination or event name into the Destination field/</t>
  </si>
  <si>
    <t>Choose the tupe of Expense from drop-down menu.</t>
  </si>
  <si>
    <t xml:space="preserve">Enter amount of items and estimated cost for each.  </t>
  </si>
  <si>
    <t>Use link to GSA  to find per diem rates.</t>
  </si>
  <si>
    <t>Faculty may choose to charge project months during the Academic year or to be paid Summer Salary.</t>
  </si>
  <si>
    <t xml:space="preserve"> Staff can be charged a specific amount of months throughout the Calendar year. </t>
  </si>
  <si>
    <t xml:space="preserve">You may enter up to 10 Senior Personnel as well as up to 5 Student and Post-doc personnel. </t>
  </si>
  <si>
    <t>Indirect Cost for NSF is currently 15%.</t>
  </si>
  <si>
    <t>In the "Totals" Box on the top-right, choose which year to associate the travel to and it will auto-populate</t>
  </si>
  <si>
    <t>into the Detailed Budget.  If you have additional travel expenses, you may override amount in Detailed Budget.</t>
  </si>
  <si>
    <t>Enter any support expenses for trainees or participants for each year under Participant/Trainee Support Costs.</t>
  </si>
  <si>
    <t>Enter any expenses related to supplies, Publication Costs, Consultant Services, Computer Services,</t>
  </si>
  <si>
    <t xml:space="preserve"> Lab Recharge/User Fees and any other expenses under Other Direct Costs.</t>
  </si>
  <si>
    <t xml:space="preserve">Under Other Direct Costs section, you may also include Sub-awards to other institutions or entities.  </t>
  </si>
  <si>
    <t xml:space="preserve"> Modified Total Direct Costs (MTDC) consists of all direct costs (expenditures) less certain categories of exclusions mentioned above.   </t>
  </si>
  <si>
    <t xml:space="preserve">Indirect Costs are applied to all expenses EXCEPT for Capital Equipment, Subs over $50K, and Participant Support. </t>
  </si>
  <si>
    <t xml:space="preserve">Totals entered into the Detailed Budget are auto-populated to the respective cells of the National Science Foundation's Budget Template.  </t>
  </si>
  <si>
    <t>Travel Calculator</t>
  </si>
  <si>
    <t xml:space="preserve">Escalation: </t>
  </si>
  <si>
    <t>Enter the percentage of increase from year-to-year for all personnel.</t>
  </si>
  <si>
    <t>Students</t>
  </si>
  <si>
    <t>Fringe Rates</t>
  </si>
  <si>
    <t>To help calculate Effort % to number of Project Months, click here to go to Conversion Table.</t>
  </si>
  <si>
    <t xml:space="preserve">  % effort </t>
  </si>
  <si>
    <t xml:space="preserve">6 mo Appt. </t>
  </si>
  <si>
    <t xml:space="preserve">11 mo Appt. </t>
  </si>
  <si>
    <t xml:space="preserve">12 mo Appt. </t>
  </si>
  <si>
    <t xml:space="preserve">9 mo      Appt. </t>
  </si>
  <si>
    <t xml:space="preserve">Salary            </t>
  </si>
  <si>
    <t>Contract Term (in Mo.)</t>
  </si>
  <si>
    <t>Monthly    Rate</t>
  </si>
  <si>
    <t>CU Avg. FT</t>
  </si>
  <si>
    <t>12 mo.       Appt.</t>
  </si>
  <si>
    <t>Trip 5</t>
  </si>
  <si>
    <t>Other 1</t>
  </si>
  <si>
    <t>(Enter effort % here)</t>
  </si>
  <si>
    <t xml:space="preserve">10 mo         Appt. </t>
  </si>
  <si>
    <t>3 Mo  (Summ)</t>
  </si>
  <si>
    <t>Senior Personel Escalation (Salary Increase per year)</t>
  </si>
  <si>
    <t>Percent of Time &amp; Effort to Personnel Months (CAL) (ACAD) (SMR)</t>
  </si>
  <si>
    <r>
      <t>BUSINESS FEE</t>
    </r>
    <r>
      <rPr>
        <b/>
        <sz val="8"/>
        <color theme="1"/>
        <rFont val="Calibri"/>
        <family val="2"/>
        <scheme val="minor"/>
      </rPr>
      <t xml:space="preserve"> (IF REQUESTED, MAX = 7%) </t>
    </r>
  </si>
  <si>
    <t>Student and Postdoc Escalation (Salary Increase per year)</t>
  </si>
  <si>
    <t xml:space="preserve">Business Fee: </t>
  </si>
  <si>
    <t>Enter percentage if there is a Business Fee associated with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</si>
</sst>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quot;$&quot;#,##0.00"/>
    <numFmt numFmtId="166" formatCode="0.00;[Red]0.00"/>
    <numFmt numFmtId="167" formatCode="0.0000%"/>
    <numFmt numFmtId="168" formatCode="_(\$* #,##0.00_);_(\$* \(#,##0.00\);_(\$* \-??_);_(@_)"/>
    <numFmt numFmtId="169" formatCode=";;;"/>
  </numFmts>
  <fonts count="3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u/>
      <sz val="11"/>
      <color theme="10"/>
      <name val="Calibri"/>
      <family val="2"/>
      <scheme val="minor"/>
    </font>
    <font>
      <b/>
      <sz val="11"/>
      <name val="Calibri"/>
      <family val="2"/>
      <scheme val="minor"/>
    </font>
    <font>
      <sz val="11"/>
      <name val="Calibri"/>
      <family val="2"/>
      <scheme val="minor"/>
    </font>
    <font>
      <sz val="8.5"/>
      <color rgb="FFFF0000"/>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
      <b/>
      <sz val="11"/>
      <color theme="1"/>
      <name val="Arial Narrow"/>
      <family val="2"/>
    </font>
    <font>
      <sz val="8"/>
      <color theme="1"/>
      <name val="Calibri"/>
      <family val="2"/>
      <scheme val="minor"/>
    </font>
    <font>
      <u/>
      <sz val="11"/>
      <color theme="1"/>
      <name val="Calibri"/>
      <family val="2"/>
      <scheme val="minor"/>
    </font>
    <font>
      <b/>
      <sz val="9"/>
      <color theme="1"/>
      <name val="Calibri"/>
      <family val="2"/>
      <scheme val="minor"/>
    </font>
    <font>
      <sz val="8"/>
      <name val="Calibri"/>
      <family val="2"/>
      <scheme val="minor"/>
    </font>
    <font>
      <sz val="10"/>
      <name val="Arial"/>
      <family val="2"/>
    </font>
    <font>
      <b/>
      <sz val="11"/>
      <color indexed="8"/>
      <name val="Calibri"/>
      <family val="2"/>
      <scheme val="minor"/>
    </font>
    <font>
      <sz val="11"/>
      <color indexed="8"/>
      <name val="Calibri"/>
      <family val="2"/>
      <scheme val="minor"/>
    </font>
    <font>
      <u/>
      <sz val="9"/>
      <color theme="10"/>
      <name val="Calibri"/>
      <family val="2"/>
      <scheme val="minor"/>
    </font>
    <font>
      <sz val="10"/>
      <color indexed="8"/>
      <name val="Calibri"/>
      <family val="2"/>
      <scheme val="minor"/>
    </font>
    <font>
      <b/>
      <sz val="12"/>
      <name val="Calibri"/>
      <family val="2"/>
      <scheme val="minor"/>
    </font>
    <font>
      <sz val="9"/>
      <color indexed="8"/>
      <name val="Calibri"/>
      <family val="2"/>
      <scheme val="minor"/>
    </font>
    <font>
      <b/>
      <sz val="12"/>
      <color indexed="8"/>
      <name val="Calibri"/>
      <family val="2"/>
      <scheme val="minor"/>
    </font>
    <font>
      <b/>
      <sz val="14"/>
      <color indexed="8"/>
      <name val="Calibri"/>
      <family val="2"/>
      <scheme val="minor"/>
    </font>
    <font>
      <b/>
      <sz val="8"/>
      <name val="Calibri"/>
      <family val="2"/>
      <scheme val="minor"/>
    </font>
    <font>
      <sz val="11"/>
      <color rgb="FF393E47"/>
      <name val="Arial"/>
      <family val="2"/>
    </font>
    <font>
      <sz val="9"/>
      <color theme="1"/>
      <name val="Calibri"/>
      <family val="2"/>
      <scheme val="minor"/>
    </font>
    <font>
      <sz val="11"/>
      <color theme="0"/>
      <name val="Calibri"/>
      <family val="2"/>
      <scheme val="minor"/>
    </font>
    <font>
      <sz val="11"/>
      <color rgb="FFDE0000"/>
      <name val="Calibri"/>
      <family val="2"/>
      <scheme val="minor"/>
    </font>
    <font>
      <b/>
      <sz val="12"/>
      <color theme="1"/>
      <name val="Calibri"/>
      <family val="2"/>
      <scheme val="minor"/>
    </font>
    <font>
      <b/>
      <sz val="8"/>
      <color theme="1"/>
      <name val="Calibri"/>
      <family val="2"/>
      <scheme val="minor"/>
    </font>
    <font>
      <sz val="9"/>
      <color indexed="81"/>
      <name val="Tahoma"/>
      <family val="2"/>
    </font>
    <font>
      <b/>
      <sz val="9"/>
      <color indexed="81"/>
      <name val="Tahoma"/>
      <family val="2"/>
    </font>
    <font>
      <sz val="11"/>
      <color theme="0"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FFFDAB"/>
        <bgColor indexed="64"/>
      </patternFill>
    </fill>
    <fill>
      <patternFill patternType="solid">
        <fgColor rgb="FFFFC000"/>
        <bgColor indexed="64"/>
      </patternFill>
    </fill>
    <fill>
      <patternFill patternType="solid">
        <fgColor rgb="FFFFC000"/>
        <bgColor indexed="38"/>
      </patternFill>
    </fill>
    <fill>
      <patternFill patternType="solid">
        <fgColor theme="7" tint="0.79998168889431442"/>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style="thick">
        <color rgb="FFFF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hair">
        <color indexed="55"/>
      </left>
      <right style="hair">
        <color indexed="51"/>
      </right>
      <top style="thin">
        <color indexed="64"/>
      </top>
      <bottom/>
      <diagonal/>
    </border>
    <border>
      <left style="hair">
        <color indexed="55"/>
      </left>
      <right style="hair">
        <color indexed="51"/>
      </right>
      <top style="thin">
        <color indexed="64"/>
      </top>
      <bottom style="thin">
        <color indexed="64"/>
      </bottom>
      <diagonal/>
    </border>
    <border>
      <left style="hair">
        <color indexed="55"/>
      </left>
      <right style="hair">
        <color indexed="51"/>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theme="0"/>
      </left>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bottom/>
      <diagonal/>
    </border>
  </borders>
  <cellStyleXfs count="7">
    <xf numFmtId="0" fontId="0" fillId="0" borderId="0"/>
    <xf numFmtId="0" fontId="5"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7" fillId="0" borderId="0"/>
    <xf numFmtId="168" fontId="17" fillId="0" borderId="0" applyFill="0" applyBorder="0" applyAlignment="0" applyProtection="0"/>
    <xf numFmtId="0" fontId="9" fillId="0" borderId="0"/>
  </cellStyleXfs>
  <cellXfs count="761">
    <xf numFmtId="0" fontId="0" fillId="0" borderId="0" xfId="0"/>
    <xf numFmtId="0" fontId="0" fillId="0" borderId="0" xfId="0" applyAlignment="1">
      <alignment horizontal="center"/>
    </xf>
    <xf numFmtId="0" fontId="0" fillId="0" borderId="1" xfId="0" applyBorder="1"/>
    <xf numFmtId="0" fontId="0" fillId="2" borderId="1" xfId="0" applyFill="1" applyBorder="1"/>
    <xf numFmtId="2" fontId="0" fillId="0" borderId="1" xfId="0" applyNumberFormat="1" applyBorder="1"/>
    <xf numFmtId="0" fontId="2" fillId="0" borderId="0" xfId="0" applyFont="1"/>
    <xf numFmtId="0" fontId="2" fillId="0" borderId="0" xfId="0" applyFont="1" applyAlignment="1">
      <alignment horizontal="left" vertical="top"/>
    </xf>
    <xf numFmtId="0" fontId="7" fillId="0" borderId="0" xfId="1" applyFont="1" applyFill="1" applyBorder="1" applyAlignment="1" applyProtection="1">
      <alignment horizontal="left" vertical="top"/>
      <protection locked="0"/>
    </xf>
    <xf numFmtId="0" fontId="8" fillId="5" borderId="0" xfId="0" applyFont="1" applyFill="1" applyAlignment="1">
      <alignment vertical="top" wrapText="1"/>
    </xf>
    <xf numFmtId="0" fontId="7" fillId="0" borderId="0" xfId="1" applyFont="1" applyFill="1" applyBorder="1" applyAlignment="1" applyProtection="1">
      <alignment vertical="top"/>
      <protection locked="0"/>
    </xf>
    <xf numFmtId="0" fontId="6" fillId="0" borderId="0" xfId="1" applyFont="1" applyFill="1" applyBorder="1" applyAlignment="1" applyProtection="1">
      <alignment vertical="top"/>
      <protection locked="0"/>
    </xf>
    <xf numFmtId="0" fontId="7" fillId="7" borderId="25" xfId="1" applyFont="1" applyFill="1" applyBorder="1" applyAlignment="1" applyProtection="1">
      <alignment horizontal="left" vertical="top"/>
      <protection locked="0"/>
    </xf>
    <xf numFmtId="0" fontId="0" fillId="9" borderId="0" xfId="0" applyFill="1" applyAlignment="1">
      <alignment horizontal="center"/>
    </xf>
    <xf numFmtId="49" fontId="0" fillId="0" borderId="0" xfId="0" applyNumberFormat="1"/>
    <xf numFmtId="49" fontId="0" fillId="0" borderId="0" xfId="0" applyNumberFormat="1" applyAlignment="1">
      <alignment horizontal="right"/>
    </xf>
    <xf numFmtId="49" fontId="0" fillId="0" borderId="5" xfId="0" applyNumberFormat="1" applyBorder="1"/>
    <xf numFmtId="49" fontId="0" fillId="0" borderId="1" xfId="0" applyNumberFormat="1" applyBorder="1" applyAlignment="1">
      <alignment horizontal="center" vertical="center"/>
    </xf>
    <xf numFmtId="49" fontId="0" fillId="0" borderId="2" xfId="0" applyNumberFormat="1" applyBorder="1" applyAlignment="1">
      <alignment horizontal="right"/>
    </xf>
    <xf numFmtId="49" fontId="0" fillId="0" borderId="1" xfId="0" applyNumberFormat="1" applyBorder="1" applyAlignment="1">
      <alignment horizontal="center"/>
    </xf>
    <xf numFmtId="49" fontId="0" fillId="0" borderId="1" xfId="0" applyNumberFormat="1" applyBorder="1" applyAlignment="1">
      <alignment horizontal="left" indent="1"/>
    </xf>
    <xf numFmtId="166" fontId="0" fillId="0" borderId="1" xfId="0" applyNumberFormat="1" applyBorder="1" applyAlignment="1">
      <alignment horizontal="right"/>
    </xf>
    <xf numFmtId="49" fontId="0" fillId="0" borderId="1" xfId="0" applyNumberFormat="1" applyBorder="1"/>
    <xf numFmtId="49" fontId="0" fillId="5" borderId="1" xfId="0" applyNumberFormat="1" applyFill="1" applyBorder="1"/>
    <xf numFmtId="49" fontId="0" fillId="0" borderId="4" xfId="0" applyNumberFormat="1" applyBorder="1" applyAlignment="1">
      <alignment horizontal="left"/>
    </xf>
    <xf numFmtId="49" fontId="0" fillId="0" borderId="6" xfId="0" applyNumberFormat="1" applyBorder="1"/>
    <xf numFmtId="49" fontId="0" fillId="0" borderId="10" xfId="0" applyNumberFormat="1" applyBorder="1"/>
    <xf numFmtId="49" fontId="0" fillId="0" borderId="11" xfId="0" applyNumberFormat="1" applyBorder="1"/>
    <xf numFmtId="49" fontId="13" fillId="0" borderId="51"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0" fillId="0" borderId="52" xfId="0" applyNumberFormat="1" applyBorder="1"/>
    <xf numFmtId="49" fontId="13" fillId="0" borderId="53" xfId="0" applyNumberFormat="1" applyFont="1" applyBorder="1" applyAlignment="1">
      <alignment horizontal="center" vertical="center" wrapText="1"/>
    </xf>
    <xf numFmtId="49" fontId="13" fillId="0" borderId="54" xfId="0" applyNumberFormat="1" applyFont="1" applyBorder="1" applyAlignment="1">
      <alignment horizontal="center" vertical="center" wrapText="1"/>
    </xf>
    <xf numFmtId="49" fontId="15" fillId="0" borderId="0" xfId="0" applyNumberFormat="1" applyFont="1"/>
    <xf numFmtId="49" fontId="0" fillId="0" borderId="0" xfId="0" applyNumberFormat="1" applyAlignment="1">
      <alignment horizontal="left"/>
    </xf>
    <xf numFmtId="49" fontId="0" fillId="0" borderId="56" xfId="0" applyNumberFormat="1" applyBorder="1" applyAlignment="1">
      <alignment horizontal="right"/>
    </xf>
    <xf numFmtId="49" fontId="0" fillId="0" borderId="57" xfId="0" applyNumberFormat="1" applyBorder="1"/>
    <xf numFmtId="49" fontId="0" fillId="0" borderId="61" xfId="0" applyNumberFormat="1" applyBorder="1" applyAlignment="1">
      <alignment horizontal="center"/>
    </xf>
    <xf numFmtId="49" fontId="0" fillId="0" borderId="62" xfId="0" applyNumberFormat="1" applyBorder="1"/>
    <xf numFmtId="49" fontId="0" fillId="0" borderId="65" xfId="0" applyNumberFormat="1" applyBorder="1"/>
    <xf numFmtId="44" fontId="0" fillId="0" borderId="64" xfId="2" applyFont="1" applyBorder="1" applyAlignment="1">
      <alignment horizontal="right"/>
    </xf>
    <xf numFmtId="44" fontId="0" fillId="0" borderId="1" xfId="2" applyFont="1" applyBorder="1"/>
    <xf numFmtId="0" fontId="0" fillId="0" borderId="12" xfId="0" applyBorder="1"/>
    <xf numFmtId="49" fontId="0" fillId="0" borderId="12" xfId="0" applyNumberFormat="1" applyBorder="1" applyAlignment="1">
      <alignment horizontal="left" indent="1"/>
    </xf>
    <xf numFmtId="49" fontId="0" fillId="0" borderId="10" xfId="0" applyNumberFormat="1" applyBorder="1" applyAlignment="1">
      <alignment horizontal="left"/>
    </xf>
    <xf numFmtId="49" fontId="0" fillId="0" borderId="13" xfId="0" applyNumberFormat="1" applyBorder="1" applyAlignment="1">
      <alignment horizontal="left"/>
    </xf>
    <xf numFmtId="14" fontId="0" fillId="0" borderId="1" xfId="0" applyNumberFormat="1" applyBorder="1"/>
    <xf numFmtId="0" fontId="0" fillId="3" borderId="0" xfId="0" applyFill="1" applyAlignment="1">
      <alignment horizontal="right"/>
    </xf>
    <xf numFmtId="0" fontId="4" fillId="2" borderId="1" xfId="0" applyFont="1" applyFill="1" applyBorder="1"/>
    <xf numFmtId="0" fontId="0" fillId="3" borderId="1" xfId="0" applyFill="1" applyBorder="1"/>
    <xf numFmtId="0" fontId="0" fillId="7" borderId="15" xfId="0" applyFill="1" applyBorder="1"/>
    <xf numFmtId="0" fontId="18" fillId="0" borderId="0" xfId="0" applyFont="1"/>
    <xf numFmtId="0" fontId="19" fillId="0" borderId="0" xfId="0" applyFont="1"/>
    <xf numFmtId="0" fontId="6" fillId="0" borderId="13" xfId="4" applyFont="1" applyBorder="1" applyAlignment="1">
      <alignment horizontal="center"/>
    </xf>
    <xf numFmtId="0" fontId="19" fillId="0" borderId="0" xfId="0" applyFont="1" applyAlignment="1">
      <alignment horizontal="center" vertical="center" wrapText="1"/>
    </xf>
    <xf numFmtId="0" fontId="20" fillId="0" borderId="0" xfId="1" applyFont="1" applyAlignment="1">
      <alignment horizontal="center" vertical="center" wrapText="1"/>
    </xf>
    <xf numFmtId="0" fontId="19" fillId="11" borderId="4" xfId="0" applyFont="1" applyFill="1" applyBorder="1"/>
    <xf numFmtId="0" fontId="7" fillId="0" borderId="0" xfId="4" applyFont="1"/>
    <xf numFmtId="0" fontId="7" fillId="0" borderId="0" xfId="6" applyFont="1"/>
    <xf numFmtId="0" fontId="19" fillId="0" borderId="11" xfId="0" applyFont="1" applyBorder="1"/>
    <xf numFmtId="0" fontId="6" fillId="0" borderId="0" xfId="4" applyFont="1" applyProtection="1">
      <protection locked="0"/>
    </xf>
    <xf numFmtId="168" fontId="7" fillId="0" borderId="0" xfId="5" applyFont="1" applyFill="1" applyBorder="1" applyAlignment="1" applyProtection="1"/>
    <xf numFmtId="0" fontId="0" fillId="7" borderId="0" xfId="0" applyFill="1" applyAlignment="1">
      <alignment horizontal="center"/>
    </xf>
    <xf numFmtId="168" fontId="6" fillId="0" borderId="0" xfId="5" applyFont="1" applyFill="1" applyBorder="1" applyAlignment="1" applyProtection="1">
      <alignment horizontal="left" vertical="center"/>
    </xf>
    <xf numFmtId="165" fontId="7" fillId="0" borderId="0" xfId="4" applyNumberFormat="1" applyFont="1" applyProtection="1">
      <protection locked="0"/>
    </xf>
    <xf numFmtId="44" fontId="7" fillId="0" borderId="0" xfId="2" applyFont="1" applyFill="1" applyBorder="1" applyAlignment="1" applyProtection="1">
      <protection locked="0"/>
    </xf>
    <xf numFmtId="0" fontId="7" fillId="0" borderId="0" xfId="4" applyFont="1" applyAlignment="1" applyProtection="1">
      <alignment horizontal="center"/>
      <protection locked="0"/>
    </xf>
    <xf numFmtId="0" fontId="21" fillId="13" borderId="10" xfId="0" applyFont="1" applyFill="1" applyBorder="1" applyAlignment="1">
      <alignment vertical="center" wrapText="1"/>
    </xf>
    <xf numFmtId="168" fontId="22" fillId="0" borderId="1" xfId="5" applyFont="1" applyFill="1" applyBorder="1" applyAlignment="1" applyProtection="1">
      <alignment horizontal="left" vertical="center"/>
    </xf>
    <xf numFmtId="0" fontId="19" fillId="0" borderId="13" xfId="0" applyFont="1" applyBorder="1"/>
    <xf numFmtId="0" fontId="19" fillId="0" borderId="14" xfId="0" applyFont="1" applyBorder="1"/>
    <xf numFmtId="0" fontId="19" fillId="0" borderId="7" xfId="0" applyFont="1" applyBorder="1"/>
    <xf numFmtId="0" fontId="19" fillId="0" borderId="8" xfId="0" applyFont="1" applyBorder="1"/>
    <xf numFmtId="0" fontId="19" fillId="0" borderId="9" xfId="0" applyFont="1" applyBorder="1"/>
    <xf numFmtId="165" fontId="19" fillId="0" borderId="0" xfId="0" applyNumberFormat="1" applyFont="1"/>
    <xf numFmtId="0" fontId="19" fillId="13" borderId="10" xfId="0" applyFont="1" applyFill="1" applyBorder="1" applyAlignment="1">
      <alignment horizontal="center" vertical="center"/>
    </xf>
    <xf numFmtId="0" fontId="23" fillId="13" borderId="11" xfId="0" applyFont="1" applyFill="1" applyBorder="1" applyAlignment="1">
      <alignment horizontal="center" vertical="center" wrapText="1"/>
    </xf>
    <xf numFmtId="0" fontId="21" fillId="13" borderId="11" xfId="0" applyFont="1" applyFill="1" applyBorder="1" applyAlignment="1">
      <alignment horizontal="center" vertical="center" wrapText="1"/>
    </xf>
    <xf numFmtId="165" fontId="19" fillId="0" borderId="8" xfId="0" applyNumberFormat="1" applyFont="1" applyBorder="1"/>
    <xf numFmtId="0" fontId="25" fillId="0" borderId="0" xfId="0" applyFont="1"/>
    <xf numFmtId="0" fontId="1" fillId="0" borderId="0" xfId="0" applyFont="1"/>
    <xf numFmtId="0" fontId="0" fillId="0" borderId="5" xfId="0" applyBorder="1"/>
    <xf numFmtId="0" fontId="0" fillId="0" borderId="11" xfId="0" applyBorder="1"/>
    <xf numFmtId="0" fontId="7" fillId="0" borderId="69" xfId="4" applyFont="1" applyBorder="1" applyProtection="1">
      <protection locked="0"/>
    </xf>
    <xf numFmtId="0" fontId="7" fillId="0" borderId="68" xfId="4" applyFont="1" applyBorder="1" applyProtection="1">
      <protection locked="0"/>
    </xf>
    <xf numFmtId="0" fontId="7" fillId="0" borderId="69" xfId="4" applyFont="1" applyBorder="1" applyAlignment="1" applyProtection="1">
      <alignment horizontal="left"/>
      <protection locked="0"/>
    </xf>
    <xf numFmtId="165" fontId="7" fillId="0" borderId="6" xfId="4" applyNumberFormat="1" applyFont="1" applyBorder="1" applyAlignment="1" applyProtection="1">
      <alignment horizontal="center"/>
      <protection locked="0"/>
    </xf>
    <xf numFmtId="165" fontId="7" fillId="0" borderId="12" xfId="4" applyNumberFormat="1" applyFont="1" applyBorder="1" applyAlignment="1" applyProtection="1">
      <alignment horizontal="center"/>
      <protection locked="0"/>
    </xf>
    <xf numFmtId="0" fontId="0" fillId="4" borderId="12" xfId="0" applyFill="1" applyBorder="1" applyAlignment="1">
      <alignment horizontal="center"/>
    </xf>
    <xf numFmtId="165" fontId="7" fillId="4" borderId="1" xfId="4" applyNumberFormat="1" applyFont="1" applyFill="1" applyBorder="1" applyAlignment="1" applyProtection="1">
      <alignment horizontal="center"/>
      <protection locked="0"/>
    </xf>
    <xf numFmtId="0" fontId="0" fillId="4" borderId="11" xfId="0" applyFill="1" applyBorder="1" applyAlignment="1">
      <alignment horizontal="center"/>
    </xf>
    <xf numFmtId="0" fontId="7" fillId="4" borderId="67" xfId="4" applyFont="1" applyFill="1" applyBorder="1" applyAlignment="1" applyProtection="1">
      <alignment horizontal="center"/>
      <protection locked="0"/>
    </xf>
    <xf numFmtId="0" fontId="0" fillId="4" borderId="10" xfId="0" applyFill="1" applyBorder="1" applyAlignment="1">
      <alignment horizontal="center"/>
    </xf>
    <xf numFmtId="0" fontId="19" fillId="4" borderId="13" xfId="0" applyFont="1" applyFill="1" applyBorder="1"/>
    <xf numFmtId="165" fontId="19" fillId="4" borderId="0" xfId="0" applyNumberFormat="1" applyFont="1" applyFill="1"/>
    <xf numFmtId="0" fontId="19" fillId="4" borderId="0" xfId="0" applyFont="1" applyFill="1"/>
    <xf numFmtId="0" fontId="24" fillId="4" borderId="13" xfId="0" applyFont="1" applyFill="1" applyBorder="1"/>
    <xf numFmtId="165" fontId="24" fillId="4" borderId="0" xfId="0" applyNumberFormat="1" applyFont="1" applyFill="1"/>
    <xf numFmtId="0" fontId="0" fillId="0" borderId="0" xfId="0" applyAlignment="1">
      <alignment horizontal="left"/>
    </xf>
    <xf numFmtId="49" fontId="0" fillId="0" borderId="13" xfId="0" applyNumberFormat="1" applyBorder="1"/>
    <xf numFmtId="49" fontId="0" fillId="0" borderId="14" xfId="0" applyNumberFormat="1" applyBorder="1"/>
    <xf numFmtId="0" fontId="0" fillId="0" borderId="9" xfId="0" applyBorder="1"/>
    <xf numFmtId="49" fontId="12" fillId="0" borderId="14" xfId="0" applyNumberFormat="1" applyFont="1" applyBorder="1"/>
    <xf numFmtId="0" fontId="0" fillId="0" borderId="10" xfId="0" applyBorder="1"/>
    <xf numFmtId="49" fontId="2" fillId="0" borderId="5" xfId="0" applyNumberFormat="1" applyFont="1" applyBorder="1"/>
    <xf numFmtId="49" fontId="0" fillId="7" borderId="1" xfId="0" applyNumberFormat="1" applyFill="1" applyBorder="1"/>
    <xf numFmtId="0" fontId="1" fillId="9" borderId="14" xfId="0" applyFont="1" applyFill="1" applyBorder="1" applyAlignment="1">
      <alignment vertical="center"/>
    </xf>
    <xf numFmtId="0" fontId="1" fillId="9" borderId="15" xfId="0" applyFont="1" applyFill="1" applyBorder="1" applyAlignment="1">
      <alignment vertical="center"/>
    </xf>
    <xf numFmtId="0" fontId="1" fillId="9" borderId="3" xfId="0" applyFont="1" applyFill="1" applyBorder="1" applyAlignment="1">
      <alignment vertical="center"/>
    </xf>
    <xf numFmtId="2" fontId="0" fillId="0" borderId="1" xfId="0" applyNumberFormat="1" applyBorder="1" applyAlignment="1">
      <alignment horizontal="right" vertical="top"/>
    </xf>
    <xf numFmtId="2" fontId="0" fillId="0" borderId="1" xfId="0" applyNumberFormat="1" applyBorder="1" applyAlignment="1">
      <alignment horizontal="right"/>
    </xf>
    <xf numFmtId="0" fontId="11" fillId="0" borderId="11" xfId="0" applyFont="1" applyBorder="1"/>
    <xf numFmtId="165" fontId="1" fillId="0" borderId="1" xfId="0" applyNumberFormat="1" applyFont="1" applyBorder="1" applyAlignment="1">
      <alignment horizontal="right"/>
    </xf>
    <xf numFmtId="165" fontId="1" fillId="5" borderId="1" xfId="0" applyNumberFormat="1" applyFont="1" applyFill="1" applyBorder="1" applyAlignment="1">
      <alignment horizontal="right"/>
    </xf>
    <xf numFmtId="10" fontId="0" fillId="0" borderId="0" xfId="3" applyNumberFormat="1" applyFont="1" applyFill="1" applyBorder="1"/>
    <xf numFmtId="14" fontId="0" fillId="0" borderId="0" xfId="0" applyNumberFormat="1"/>
    <xf numFmtId="0" fontId="2" fillId="0" borderId="0" xfId="0" applyFont="1" applyAlignment="1">
      <alignment wrapText="1"/>
    </xf>
    <xf numFmtId="0" fontId="3" fillId="0" borderId="0" xfId="0" applyFont="1"/>
    <xf numFmtId="10" fontId="2" fillId="0" borderId="0" xfId="0" applyNumberFormat="1" applyFont="1" applyAlignment="1">
      <alignment vertical="center"/>
    </xf>
    <xf numFmtId="10" fontId="2" fillId="0" borderId="0" xfId="0" applyNumberFormat="1" applyFont="1"/>
    <xf numFmtId="167" fontId="0" fillId="0" borderId="0" xfId="3" applyNumberFormat="1" applyFont="1" applyFill="1" applyBorder="1" applyAlignment="1"/>
    <xf numFmtId="165" fontId="1" fillId="0" borderId="1" xfId="2" applyNumberFormat="1" applyFont="1" applyBorder="1" applyAlignment="1">
      <alignment horizontal="right"/>
    </xf>
    <xf numFmtId="165" fontId="1" fillId="7" borderId="1" xfId="0" applyNumberFormat="1" applyFont="1" applyFill="1" applyBorder="1" applyAlignment="1">
      <alignment horizontal="right"/>
    </xf>
    <xf numFmtId="165" fontId="0" fillId="0" borderId="5" xfId="0" applyNumberFormat="1" applyBorder="1" applyAlignment="1">
      <alignment horizontal="right"/>
    </xf>
    <xf numFmtId="165" fontId="0" fillId="0" borderId="0" xfId="2" applyNumberFormat="1" applyFont="1" applyBorder="1" applyAlignment="1">
      <alignment vertical="center"/>
    </xf>
    <xf numFmtId="165" fontId="0" fillId="0" borderId="14" xfId="2" applyNumberFormat="1" applyFont="1" applyBorder="1" applyAlignment="1">
      <alignment vertical="center"/>
    </xf>
    <xf numFmtId="165" fontId="0" fillId="0" borderId="8" xfId="2" applyNumberFormat="1" applyFont="1" applyBorder="1" applyAlignment="1">
      <alignment vertical="center"/>
    </xf>
    <xf numFmtId="165" fontId="0" fillId="0" borderId="9" xfId="2" applyNumberFormat="1" applyFont="1" applyBorder="1" applyAlignment="1">
      <alignment vertical="center"/>
    </xf>
    <xf numFmtId="165" fontId="0" fillId="0" borderId="0" xfId="0" applyNumberFormat="1"/>
    <xf numFmtId="165" fontId="0" fillId="0" borderId="0" xfId="0" applyNumberFormat="1" applyAlignment="1">
      <alignment horizontal="center"/>
    </xf>
    <xf numFmtId="165" fontId="2" fillId="0" borderId="0" xfId="0" applyNumberFormat="1" applyFont="1"/>
    <xf numFmtId="165" fontId="27" fillId="0" borderId="0" xfId="0" applyNumberFormat="1" applyFont="1"/>
    <xf numFmtId="165" fontId="1" fillId="3" borderId="28" xfId="0" applyNumberFormat="1" applyFont="1" applyFill="1" applyBorder="1"/>
    <xf numFmtId="165" fontId="1" fillId="3" borderId="29" xfId="0" applyNumberFormat="1" applyFont="1" applyFill="1" applyBorder="1"/>
    <xf numFmtId="165" fontId="0" fillId="5" borderId="0" xfId="0" applyNumberFormat="1" applyFill="1"/>
    <xf numFmtId="165" fontId="1" fillId="3" borderId="16" xfId="0" applyNumberFormat="1" applyFont="1" applyFill="1" applyBorder="1"/>
    <xf numFmtId="165" fontId="1" fillId="0" borderId="12" xfId="0" applyNumberFormat="1" applyFont="1" applyBorder="1" applyAlignment="1">
      <alignment horizontal="right"/>
    </xf>
    <xf numFmtId="165" fontId="1" fillId="3" borderId="18" xfId="0" applyNumberFormat="1" applyFont="1" applyFill="1" applyBorder="1"/>
    <xf numFmtId="49" fontId="13" fillId="0" borderId="81" xfId="0" applyNumberFormat="1" applyFont="1" applyBorder="1" applyAlignment="1">
      <alignment horizontal="center" vertical="center" wrapText="1"/>
    </xf>
    <xf numFmtId="49" fontId="13" fillId="0" borderId="85" xfId="0" applyNumberFormat="1" applyFont="1" applyBorder="1" applyAlignment="1">
      <alignment horizontal="center" vertical="center" wrapText="1"/>
    </xf>
    <xf numFmtId="49" fontId="13" fillId="0" borderId="62" xfId="0" applyNumberFormat="1" applyFont="1" applyBorder="1" applyAlignment="1">
      <alignment horizontal="center" vertical="center" wrapText="1"/>
    </xf>
    <xf numFmtId="49" fontId="0" fillId="0" borderId="70" xfId="0" applyNumberFormat="1" applyBorder="1"/>
    <xf numFmtId="49" fontId="13" fillId="0" borderId="64" xfId="0" applyNumberFormat="1" applyFont="1" applyBorder="1" applyAlignment="1">
      <alignment horizontal="center" vertical="center" wrapText="1"/>
    </xf>
    <xf numFmtId="49" fontId="13" fillId="0" borderId="65" xfId="0" applyNumberFormat="1" applyFont="1" applyBorder="1" applyAlignment="1">
      <alignment horizontal="center" vertical="center" wrapText="1"/>
    </xf>
    <xf numFmtId="0" fontId="29" fillId="0" borderId="0" xfId="0" applyFont="1"/>
    <xf numFmtId="0" fontId="0" fillId="10" borderId="0" xfId="0" applyFill="1"/>
    <xf numFmtId="0" fontId="7" fillId="7" borderId="0" xfId="1" applyFont="1" applyFill="1" applyBorder="1" applyAlignment="1" applyProtection="1">
      <alignment vertical="top"/>
      <protection locked="0"/>
    </xf>
    <xf numFmtId="0" fontId="0" fillId="10" borderId="38" xfId="0" applyFill="1" applyBorder="1" applyAlignment="1">
      <alignment vertical="top"/>
    </xf>
    <xf numFmtId="0" fontId="0" fillId="0" borderId="38" xfId="0" applyBorder="1" applyAlignment="1">
      <alignment vertical="center"/>
    </xf>
    <xf numFmtId="0" fontId="0" fillId="0" borderId="35" xfId="0" applyBorder="1"/>
    <xf numFmtId="0" fontId="0" fillId="0" borderId="36" xfId="0" applyBorder="1"/>
    <xf numFmtId="0" fontId="0" fillId="0" borderId="37" xfId="0" applyBorder="1"/>
    <xf numFmtId="0" fontId="0" fillId="0" borderId="39" xfId="0" applyBorder="1"/>
    <xf numFmtId="0" fontId="0" fillId="10" borderId="39" xfId="0" applyFill="1" applyBorder="1"/>
    <xf numFmtId="0" fontId="0" fillId="0" borderId="38" xfId="0" applyBorder="1" applyAlignment="1">
      <alignment horizontal="left" vertical="center" indent="10"/>
    </xf>
    <xf numFmtId="0" fontId="0" fillId="0" borderId="38" xfId="0" applyBorder="1"/>
    <xf numFmtId="0" fontId="5" fillId="0" borderId="40" xfId="1" applyBorder="1"/>
    <xf numFmtId="0" fontId="0" fillId="0" borderId="41" xfId="0" applyBorder="1"/>
    <xf numFmtId="0" fontId="0" fillId="0" borderId="42" xfId="0" applyBorder="1"/>
    <xf numFmtId="164" fontId="0" fillId="0" borderId="0" xfId="0" applyNumberFormat="1"/>
    <xf numFmtId="0" fontId="0" fillId="0" borderId="0" xfId="0" applyAlignment="1">
      <alignment horizontal="center" wrapText="1"/>
    </xf>
    <xf numFmtId="43" fontId="0" fillId="0" borderId="0" xfId="0" applyNumberFormat="1"/>
    <xf numFmtId="0" fontId="0" fillId="0" borderId="0" xfId="0" applyAlignment="1">
      <alignment wrapText="1"/>
    </xf>
    <xf numFmtId="0" fontId="6" fillId="10" borderId="4" xfId="4" applyFont="1" applyFill="1" applyBorder="1" applyProtection="1">
      <protection locked="0"/>
    </xf>
    <xf numFmtId="0" fontId="23" fillId="10" borderId="1" xfId="0" applyFont="1" applyFill="1" applyBorder="1" applyAlignment="1">
      <alignment horizontal="center" wrapText="1"/>
    </xf>
    <xf numFmtId="0" fontId="11" fillId="10" borderId="70" xfId="0" applyFont="1" applyFill="1" applyBorder="1"/>
    <xf numFmtId="0" fontId="11" fillId="10" borderId="26" xfId="0" applyFont="1" applyFill="1" applyBorder="1"/>
    <xf numFmtId="0" fontId="7" fillId="7" borderId="39" xfId="1" applyFont="1" applyFill="1" applyBorder="1" applyAlignment="1" applyProtection="1">
      <alignment vertical="top"/>
      <protection locked="0"/>
    </xf>
    <xf numFmtId="0" fontId="7" fillId="0" borderId="39" xfId="1" applyFont="1" applyFill="1" applyBorder="1" applyAlignment="1" applyProtection="1">
      <alignment horizontal="left" vertical="top"/>
      <protection locked="0"/>
    </xf>
    <xf numFmtId="0" fontId="1" fillId="0" borderId="39" xfId="0" applyFont="1" applyBorder="1"/>
    <xf numFmtId="0" fontId="19" fillId="0" borderId="0" xfId="0" applyFont="1" applyAlignment="1">
      <alignment vertical="top"/>
    </xf>
    <xf numFmtId="0" fontId="0" fillId="0" borderId="0" xfId="0" applyAlignment="1">
      <alignment horizontal="left" vertical="top"/>
    </xf>
    <xf numFmtId="0" fontId="0" fillId="0" borderId="0" xfId="0" applyProtection="1">
      <protection locked="0"/>
    </xf>
    <xf numFmtId="10" fontId="0" fillId="0" borderId="0" xfId="0" applyNumberFormat="1" applyProtection="1">
      <protection locked="0"/>
    </xf>
    <xf numFmtId="0" fontId="2" fillId="0" borderId="0" xfId="0" applyFont="1" applyAlignment="1" applyProtection="1">
      <alignment horizontal="left" vertical="top"/>
      <protection locked="0"/>
    </xf>
    <xf numFmtId="0" fontId="2" fillId="0" borderId="0" xfId="0" applyFont="1" applyProtection="1">
      <protection locked="0"/>
    </xf>
    <xf numFmtId="2" fontId="0" fillId="0" borderId="1" xfId="0" applyNumberFormat="1" applyBorder="1" applyProtection="1">
      <protection locked="0"/>
    </xf>
    <xf numFmtId="164" fontId="1" fillId="3" borderId="16" xfId="0" applyNumberFormat="1" applyFont="1" applyFill="1" applyBorder="1" applyProtection="1">
      <protection locked="0"/>
    </xf>
    <xf numFmtId="164" fontId="1" fillId="3" borderId="17" xfId="0" applyNumberFormat="1" applyFont="1" applyFill="1" applyBorder="1" applyProtection="1">
      <protection locked="0"/>
    </xf>
    <xf numFmtId="165" fontId="1" fillId="3" borderId="16" xfId="0" applyNumberFormat="1" applyFont="1" applyFill="1" applyBorder="1" applyProtection="1">
      <protection locked="0"/>
    </xf>
    <xf numFmtId="165" fontId="1" fillId="3" borderId="17" xfId="0" applyNumberFormat="1" applyFont="1" applyFill="1" applyBorder="1" applyProtection="1">
      <protection locked="0"/>
    </xf>
    <xf numFmtId="165" fontId="0" fillId="0" borderId="10" xfId="0" applyNumberFormat="1" applyBorder="1" applyProtection="1">
      <protection locked="0"/>
    </xf>
    <xf numFmtId="165" fontId="0" fillId="0" borderId="4" xfId="0" applyNumberFormat="1" applyBorder="1" applyProtection="1">
      <protection locked="0"/>
    </xf>
    <xf numFmtId="0" fontId="0" fillId="5" borderId="0" xfId="0" applyFill="1" applyProtection="1">
      <protection locked="0"/>
    </xf>
    <xf numFmtId="2" fontId="6" fillId="11" borderId="89" xfId="0" applyNumberFormat="1" applyFont="1" applyFill="1" applyBorder="1"/>
    <xf numFmtId="2" fontId="0" fillId="11" borderId="89" xfId="0" applyNumberFormat="1" applyFill="1" applyBorder="1" applyProtection="1">
      <protection locked="0"/>
    </xf>
    <xf numFmtId="2" fontId="0" fillId="11" borderId="90" xfId="0" applyNumberFormat="1" applyFill="1" applyBorder="1" applyProtection="1">
      <protection locked="0"/>
    </xf>
    <xf numFmtId="0" fontId="1" fillId="11" borderId="1" xfId="0" applyFont="1" applyFill="1" applyBorder="1" applyAlignment="1">
      <alignment horizont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165" fontId="1" fillId="11" borderId="1" xfId="0" applyNumberFormat="1" applyFont="1" applyFill="1" applyBorder="1" applyAlignment="1">
      <alignment horizontal="center" wrapText="1"/>
    </xf>
    <xf numFmtId="165" fontId="1" fillId="11" borderId="1" xfId="0" applyNumberFormat="1" applyFont="1" applyFill="1" applyBorder="1" applyAlignment="1">
      <alignment horizontal="center"/>
    </xf>
    <xf numFmtId="0" fontId="1" fillId="11" borderId="1" xfId="0" applyFont="1" applyFill="1" applyBorder="1" applyAlignment="1" applyProtection="1">
      <alignment horizontal="center" wrapText="1"/>
      <protection locked="0"/>
    </xf>
    <xf numFmtId="0" fontId="1" fillId="11" borderId="1" xfId="0" applyFont="1" applyFill="1" applyBorder="1" applyAlignment="1" applyProtection="1">
      <alignment horizontal="center"/>
      <protection locked="0"/>
    </xf>
    <xf numFmtId="0" fontId="1" fillId="11" borderId="14" xfId="0" applyFont="1" applyFill="1" applyBorder="1" applyAlignment="1">
      <alignment horizontal="center" wrapText="1"/>
    </xf>
    <xf numFmtId="0" fontId="1" fillId="11" borderId="0" xfId="0" applyFont="1" applyFill="1" applyAlignment="1">
      <alignment horizontal="center" wrapText="1"/>
    </xf>
    <xf numFmtId="0" fontId="1" fillId="11" borderId="8" xfId="0" applyFont="1" applyFill="1" applyBorder="1" applyAlignment="1">
      <alignment horizontal="center" wrapText="1"/>
    </xf>
    <xf numFmtId="0" fontId="1" fillId="11" borderId="13" xfId="0" applyFont="1" applyFill="1" applyBorder="1" applyAlignment="1">
      <alignment horizontal="center" wrapText="1"/>
    </xf>
    <xf numFmtId="0" fontId="0" fillId="6" borderId="15" xfId="0" applyFill="1" applyBorder="1"/>
    <xf numFmtId="0" fontId="0" fillId="7" borderId="3" xfId="0" applyFill="1" applyBorder="1"/>
    <xf numFmtId="0" fontId="1" fillId="9" borderId="0" xfId="0" applyFont="1" applyFill="1" applyAlignment="1">
      <alignment vertical="center"/>
    </xf>
    <xf numFmtId="165" fontId="1" fillId="11" borderId="0" xfId="0" applyNumberFormat="1" applyFont="1" applyFill="1" applyAlignment="1">
      <alignment horizontal="center"/>
    </xf>
    <xf numFmtId="2" fontId="0" fillId="0" borderId="2" xfId="0" applyNumberFormat="1" applyBorder="1" applyProtection="1">
      <protection locked="0"/>
    </xf>
    <xf numFmtId="165" fontId="1" fillId="11" borderId="8" xfId="0" applyNumberFormat="1" applyFont="1" applyFill="1" applyBorder="1" applyAlignment="1">
      <alignment horizontal="center" vertical="center"/>
    </xf>
    <xf numFmtId="165" fontId="1" fillId="11" borderId="3" xfId="0" applyNumberFormat="1" applyFont="1" applyFill="1" applyBorder="1" applyAlignment="1">
      <alignment horizontal="center" wrapText="1"/>
    </xf>
    <xf numFmtId="0" fontId="0" fillId="6" borderId="1" xfId="0" applyFill="1" applyBorder="1"/>
    <xf numFmtId="0" fontId="0" fillId="6" borderId="13" xfId="0" applyFill="1" applyBorder="1" applyProtection="1">
      <protection locked="0"/>
    </xf>
    <xf numFmtId="0" fontId="0" fillId="6" borderId="0" xfId="0" applyFill="1" applyProtection="1">
      <protection locked="0"/>
    </xf>
    <xf numFmtId="0" fontId="0" fillId="6" borderId="7" xfId="0" applyFill="1" applyBorder="1" applyProtection="1">
      <protection locked="0"/>
    </xf>
    <xf numFmtId="0" fontId="0" fillId="6" borderId="8" xfId="0" applyFill="1" applyBorder="1" applyProtection="1">
      <protection locked="0"/>
    </xf>
    <xf numFmtId="165" fontId="0" fillId="6" borderId="0" xfId="0" applyNumberFormat="1" applyFill="1"/>
    <xf numFmtId="0" fontId="0" fillId="6" borderId="5" xfId="0" applyFill="1" applyBorder="1" applyProtection="1">
      <protection locked="0"/>
    </xf>
    <xf numFmtId="165" fontId="0" fillId="6" borderId="5" xfId="0" applyNumberFormat="1" applyFill="1" applyBorder="1"/>
    <xf numFmtId="165" fontId="0" fillId="6" borderId="8" xfId="0" applyNumberFormat="1" applyFill="1" applyBorder="1"/>
    <xf numFmtId="0" fontId="8" fillId="6" borderId="5" xfId="0" applyFont="1" applyFill="1" applyBorder="1" applyAlignment="1">
      <alignment vertical="top" wrapText="1"/>
    </xf>
    <xf numFmtId="0" fontId="0" fillId="11" borderId="14" xfId="0" applyFill="1" applyBorder="1" applyAlignment="1">
      <alignment horizontal="center"/>
    </xf>
    <xf numFmtId="0" fontId="0" fillId="11" borderId="12" xfId="0" applyFill="1" applyBorder="1"/>
    <xf numFmtId="0" fontId="0" fillId="11" borderId="1" xfId="0" applyFill="1" applyBorder="1"/>
    <xf numFmtId="0" fontId="4" fillId="11" borderId="1" xfId="0" applyFont="1" applyFill="1" applyBorder="1"/>
    <xf numFmtId="0" fontId="1" fillId="11" borderId="8" xfId="0" applyFont="1" applyFill="1" applyBorder="1" applyAlignment="1" applyProtection="1">
      <alignment horizontal="center" vertical="center"/>
      <protection locked="0"/>
    </xf>
    <xf numFmtId="165" fontId="1" fillId="11" borderId="8" xfId="0" applyNumberFormat="1" applyFont="1" applyFill="1" applyBorder="1" applyAlignment="1" applyProtection="1">
      <alignment horizontal="center" vertical="center"/>
      <protection locked="0"/>
    </xf>
    <xf numFmtId="0" fontId="1" fillId="11" borderId="1" xfId="0" applyFont="1" applyFill="1" applyBorder="1" applyAlignment="1">
      <alignment horizontal="center"/>
    </xf>
    <xf numFmtId="10" fontId="2" fillId="0" borderId="0" xfId="3" applyNumberFormat="1" applyFont="1" applyFill="1" applyBorder="1" applyAlignment="1"/>
    <xf numFmtId="10" fontId="0" fillId="0" borderId="11" xfId="3" applyNumberFormat="1" applyFont="1" applyBorder="1" applyAlignment="1"/>
    <xf numFmtId="10" fontId="0" fillId="0" borderId="0" xfId="3" applyNumberFormat="1" applyFont="1" applyBorder="1" applyAlignment="1"/>
    <xf numFmtId="14" fontId="0" fillId="0" borderId="5" xfId="0" applyNumberFormat="1" applyBorder="1"/>
    <xf numFmtId="0" fontId="3" fillId="0" borderId="13" xfId="0" applyFont="1" applyBorder="1"/>
    <xf numFmtId="10" fontId="2" fillId="0" borderId="13" xfId="0" applyNumberFormat="1" applyFont="1" applyBorder="1"/>
    <xf numFmtId="0" fontId="1" fillId="11" borderId="5" xfId="0" applyFont="1" applyFill="1" applyBorder="1"/>
    <xf numFmtId="0" fontId="1" fillId="11" borderId="0" xfId="0" applyFont="1" applyFill="1" applyAlignment="1">
      <alignment horizontal="center"/>
    </xf>
    <xf numFmtId="0" fontId="1" fillId="11" borderId="8" xfId="0" applyFont="1" applyFill="1" applyBorder="1" applyAlignment="1">
      <alignment horizontal="left"/>
    </xf>
    <xf numFmtId="0" fontId="1" fillId="11" borderId="8" xfId="0" applyFont="1" applyFill="1" applyBorder="1" applyAlignment="1">
      <alignment horizontal="center"/>
    </xf>
    <xf numFmtId="0" fontId="1" fillId="11" borderId="0" xfId="0" applyFont="1" applyFill="1"/>
    <xf numFmtId="0" fontId="1" fillId="11" borderId="13" xfId="0" applyFont="1" applyFill="1" applyBorder="1" applyAlignment="1">
      <alignment wrapText="1"/>
    </xf>
    <xf numFmtId="0" fontId="1" fillId="11" borderId="0" xfId="0" applyFont="1" applyFill="1" applyAlignment="1">
      <alignment wrapText="1"/>
    </xf>
    <xf numFmtId="0" fontId="1" fillId="11" borderId="14" xfId="0" applyFont="1" applyFill="1" applyBorder="1" applyAlignment="1">
      <alignment wrapText="1"/>
    </xf>
    <xf numFmtId="165" fontId="0" fillId="11" borderId="5" xfId="0" applyNumberFormat="1" applyFill="1" applyBorder="1"/>
    <xf numFmtId="165" fontId="0" fillId="11" borderId="6" xfId="0" applyNumberFormat="1" applyFill="1" applyBorder="1"/>
    <xf numFmtId="165" fontId="0" fillId="0" borderId="7" xfId="0" applyNumberFormat="1" applyBorder="1" applyProtection="1">
      <protection locked="0"/>
    </xf>
    <xf numFmtId="165" fontId="0" fillId="6" borderId="8" xfId="0" applyNumberFormat="1" applyFill="1" applyBorder="1" applyProtection="1">
      <protection locked="0"/>
    </xf>
    <xf numFmtId="2" fontId="7" fillId="11" borderId="93" xfId="1" applyNumberFormat="1" applyFont="1" applyFill="1" applyBorder="1" applyAlignment="1" applyProtection="1">
      <alignment vertical="top"/>
      <protection locked="0"/>
    </xf>
    <xf numFmtId="165" fontId="1" fillId="11" borderId="3" xfId="0" applyNumberFormat="1" applyFont="1" applyFill="1" applyBorder="1" applyAlignment="1">
      <alignment horizontal="center"/>
    </xf>
    <xf numFmtId="0" fontId="1" fillId="9" borderId="5" xfId="0" applyFont="1" applyFill="1" applyBorder="1" applyAlignment="1">
      <alignment vertical="center"/>
    </xf>
    <xf numFmtId="0" fontId="0" fillId="11" borderId="10" xfId="0" applyFill="1" applyBorder="1"/>
    <xf numFmtId="0" fontId="0" fillId="11" borderId="11" xfId="0" applyFill="1" applyBorder="1"/>
    <xf numFmtId="0" fontId="4" fillId="11" borderId="10" xfId="0" applyFont="1" applyFill="1" applyBorder="1"/>
    <xf numFmtId="0" fontId="4" fillId="11" borderId="11" xfId="0" applyFont="1" applyFill="1" applyBorder="1"/>
    <xf numFmtId="0" fontId="4" fillId="11" borderId="12" xfId="0" applyFont="1" applyFill="1" applyBorder="1"/>
    <xf numFmtId="0" fontId="0" fillId="3" borderId="10" xfId="0" applyFill="1" applyBorder="1"/>
    <xf numFmtId="0" fontId="0" fillId="3" borderId="11" xfId="0" applyFill="1" applyBorder="1"/>
    <xf numFmtId="0" fontId="0" fillId="3" borderId="12" xfId="0" applyFill="1" applyBorder="1"/>
    <xf numFmtId="2" fontId="7" fillId="11" borderId="89" xfId="0" applyNumberFormat="1" applyFont="1" applyFill="1" applyBorder="1"/>
    <xf numFmtId="0" fontId="1" fillId="11" borderId="1" xfId="0" applyFont="1" applyFill="1" applyBorder="1" applyAlignment="1">
      <alignment horizontal="right"/>
    </xf>
    <xf numFmtId="0" fontId="1" fillId="11" borderId="10" xfId="0" applyFont="1" applyFill="1" applyBorder="1" applyAlignment="1">
      <alignment horizontal="right"/>
    </xf>
    <xf numFmtId="0" fontId="1" fillId="11" borderId="12" xfId="0" applyFont="1" applyFill="1" applyBorder="1" applyAlignment="1">
      <alignment horizontal="right"/>
    </xf>
    <xf numFmtId="0" fontId="3" fillId="11" borderId="12" xfId="0" applyFont="1" applyFill="1" applyBorder="1"/>
    <xf numFmtId="0" fontId="3" fillId="11" borderId="1" xfId="0" applyFont="1" applyFill="1" applyBorder="1"/>
    <xf numFmtId="0" fontId="3" fillId="11" borderId="10" xfId="0" applyFont="1" applyFill="1" applyBorder="1" applyAlignment="1">
      <alignment horizontal="left"/>
    </xf>
    <xf numFmtId="0" fontId="31" fillId="11" borderId="5" xfId="0" applyFont="1" applyFill="1" applyBorder="1" applyAlignment="1">
      <alignment vertical="top"/>
    </xf>
    <xf numFmtId="0" fontId="15" fillId="11" borderId="10" xfId="0" applyFont="1" applyFill="1" applyBorder="1"/>
    <xf numFmtId="0" fontId="15" fillId="11" borderId="11" xfId="0" applyFont="1" applyFill="1" applyBorder="1"/>
    <xf numFmtId="10" fontId="0" fillId="11" borderId="10" xfId="3" applyNumberFormat="1" applyFont="1" applyFill="1" applyBorder="1" applyAlignment="1"/>
    <xf numFmtId="165" fontId="29" fillId="0" borderId="0" xfId="0" applyNumberFormat="1" applyFont="1"/>
    <xf numFmtId="165" fontId="7" fillId="0" borderId="0" xfId="0" applyNumberFormat="1" applyFont="1"/>
    <xf numFmtId="0" fontId="6"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protection locked="0"/>
    </xf>
    <xf numFmtId="0" fontId="7" fillId="0" borderId="0" xfId="1" applyFont="1" applyFill="1" applyBorder="1" applyAlignment="1" applyProtection="1">
      <alignment horizontal="left" vertical="top" wrapText="1"/>
      <protection locked="0"/>
    </xf>
    <xf numFmtId="0" fontId="0" fillId="0" borderId="0" xfId="0" applyAlignment="1">
      <alignment horizontal="right"/>
    </xf>
    <xf numFmtId="0" fontId="0" fillId="0" borderId="0" xfId="0" applyAlignment="1">
      <alignment horizontal="center"/>
    </xf>
    <xf numFmtId="0" fontId="0" fillId="11" borderId="7" xfId="0" applyFill="1" applyBorder="1" applyAlignment="1">
      <alignment horizontal="center"/>
    </xf>
    <xf numFmtId="0" fontId="0" fillId="11" borderId="8" xfId="0" applyFill="1" applyBorder="1" applyAlignment="1">
      <alignment horizontal="center"/>
    </xf>
    <xf numFmtId="0" fontId="0" fillId="11" borderId="9" xfId="0" applyFill="1" applyBorder="1" applyAlignment="1">
      <alignment horizontal="center"/>
    </xf>
    <xf numFmtId="0" fontId="0" fillId="6" borderId="13" xfId="0"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4" fillId="6" borderId="0" xfId="0" applyFont="1" applyFill="1" applyAlignment="1" applyProtection="1">
      <alignment horizontal="center"/>
      <protection locked="0"/>
    </xf>
    <xf numFmtId="0" fontId="4" fillId="6" borderId="14" xfId="0" applyFont="1" applyFill="1" applyBorder="1" applyAlignment="1" applyProtection="1">
      <alignment horizontal="center"/>
      <protection locked="0"/>
    </xf>
    <xf numFmtId="0" fontId="0" fillId="11" borderId="10" xfId="0" applyFill="1" applyBorder="1" applyAlignment="1">
      <alignment horizontal="left"/>
    </xf>
    <xf numFmtId="0" fontId="0" fillId="11" borderId="11" xfId="0" applyFill="1" applyBorder="1" applyAlignment="1">
      <alignment horizontal="left"/>
    </xf>
    <xf numFmtId="0" fontId="0" fillId="11" borderId="12" xfId="0" applyFill="1" applyBorder="1" applyAlignment="1">
      <alignment horizontal="left"/>
    </xf>
    <xf numFmtId="0" fontId="0" fillId="6" borderId="11" xfId="0"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31" fillId="11" borderId="5" xfId="0" applyFont="1" applyFill="1" applyBorder="1" applyAlignment="1">
      <alignment horizontal="left" vertical="top"/>
    </xf>
    <xf numFmtId="0" fontId="2" fillId="6" borderId="10" xfId="0" applyFont="1" applyFill="1" applyBorder="1" applyAlignment="1">
      <alignment horizontal="center"/>
    </xf>
    <xf numFmtId="0" fontId="2" fillId="6" borderId="12" xfId="0" applyFont="1" applyFill="1" applyBorder="1" applyAlignment="1">
      <alignment horizontal="center"/>
    </xf>
    <xf numFmtId="0" fontId="2" fillId="6" borderId="10" xfId="0" applyFont="1" applyFill="1" applyBorder="1" applyAlignment="1">
      <alignment horizontal="center" wrapText="1"/>
    </xf>
    <xf numFmtId="0" fontId="2" fillId="6" borderId="12" xfId="0" applyFont="1" applyFill="1" applyBorder="1" applyAlignment="1">
      <alignment horizontal="center" wrapText="1"/>
    </xf>
    <xf numFmtId="165" fontId="1" fillId="11" borderId="0" xfId="0" applyNumberFormat="1" applyFont="1" applyFill="1" applyAlignment="1">
      <alignment horizontal="center" wrapText="1"/>
    </xf>
    <xf numFmtId="0" fontId="0" fillId="9" borderId="8" xfId="0" applyFill="1" applyBorder="1" applyAlignment="1">
      <alignment horizontal="center"/>
    </xf>
    <xf numFmtId="0" fontId="0" fillId="9" borderId="0" xfId="0" applyFill="1" applyAlignment="1">
      <alignment horizontal="center"/>
    </xf>
    <xf numFmtId="165" fontId="1" fillId="11" borderId="5" xfId="0" applyNumberFormat="1" applyFont="1" applyFill="1" applyBorder="1" applyAlignment="1">
      <alignment horizontal="center" wrapText="1"/>
    </xf>
    <xf numFmtId="165" fontId="1" fillId="11" borderId="8" xfId="0" applyNumberFormat="1" applyFont="1" applyFill="1" applyBorder="1" applyAlignment="1">
      <alignment horizontal="center" wrapText="1"/>
    </xf>
    <xf numFmtId="165" fontId="1" fillId="11" borderId="0" xfId="0" applyNumberFormat="1" applyFont="1" applyFill="1" applyAlignment="1">
      <alignment horizontal="center" vertical="center" wrapText="1"/>
    </xf>
    <xf numFmtId="165" fontId="1" fillId="11" borderId="4" xfId="0" applyNumberFormat="1" applyFont="1" applyFill="1" applyBorder="1" applyAlignment="1">
      <alignment horizontal="center" wrapText="1"/>
    </xf>
    <xf numFmtId="165" fontId="1" fillId="11" borderId="7" xfId="0" applyNumberFormat="1" applyFont="1" applyFill="1" applyBorder="1" applyAlignment="1">
      <alignment horizontal="center" wrapText="1"/>
    </xf>
    <xf numFmtId="0" fontId="3" fillId="11" borderId="10" xfId="0" applyFont="1" applyFill="1" applyBorder="1" applyAlignment="1">
      <alignment horizontal="left"/>
    </xf>
    <xf numFmtId="0" fontId="3" fillId="11" borderId="11" xfId="0" applyFont="1" applyFill="1" applyBorder="1" applyAlignment="1">
      <alignment horizontal="left"/>
    </xf>
    <xf numFmtId="0" fontId="3" fillId="11" borderId="12" xfId="0" applyFont="1" applyFill="1" applyBorder="1" applyAlignment="1">
      <alignment horizontal="left"/>
    </xf>
    <xf numFmtId="0" fontId="8" fillId="6" borderId="4"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43" xfId="0" applyFont="1" applyFill="1" applyBorder="1" applyAlignment="1">
      <alignment horizontal="center" vertical="top" wrapText="1"/>
    </xf>
    <xf numFmtId="0" fontId="8" fillId="6" borderId="13" xfId="0" applyFont="1" applyFill="1" applyBorder="1" applyAlignment="1">
      <alignment horizontal="center" vertical="top" wrapText="1"/>
    </xf>
    <xf numFmtId="0" fontId="8" fillId="6" borderId="0" xfId="0" applyFont="1" applyFill="1" applyAlignment="1">
      <alignment horizontal="center" vertical="top" wrapText="1"/>
    </xf>
    <xf numFmtId="0" fontId="8" fillId="6" borderId="44"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45" xfId="0" applyFont="1" applyFill="1" applyBorder="1" applyAlignment="1">
      <alignment horizontal="center" vertical="top" wrapText="1"/>
    </xf>
    <xf numFmtId="0" fontId="1" fillId="11" borderId="91" xfId="0" applyFont="1" applyFill="1" applyBorder="1" applyAlignment="1">
      <alignment horizontal="center" wrapText="1"/>
    </xf>
    <xf numFmtId="0" fontId="1" fillId="11" borderId="92" xfId="0" applyFont="1" applyFill="1" applyBorder="1" applyAlignment="1">
      <alignment horizontal="center" wrapText="1"/>
    </xf>
    <xf numFmtId="0" fontId="6" fillId="11" borderId="91" xfId="0" applyFont="1" applyFill="1" applyBorder="1" applyAlignment="1">
      <alignment horizontal="center" wrapText="1"/>
    </xf>
    <xf numFmtId="0" fontId="6" fillId="11" borderId="92" xfId="0" applyFont="1" applyFill="1" applyBorder="1" applyAlignment="1">
      <alignment horizontal="center" wrapText="1"/>
    </xf>
    <xf numFmtId="0" fontId="1" fillId="11" borderId="5" xfId="0" applyFont="1" applyFill="1" applyBorder="1" applyAlignment="1">
      <alignment horizontal="center" wrapText="1"/>
    </xf>
    <xf numFmtId="0" fontId="1" fillId="11" borderId="8" xfId="0" applyFont="1" applyFill="1" applyBorder="1" applyAlignment="1">
      <alignment horizontal="center" wrapText="1"/>
    </xf>
    <xf numFmtId="165" fontId="1" fillId="11" borderId="6" xfId="0" applyNumberFormat="1" applyFont="1" applyFill="1" applyBorder="1" applyAlignment="1">
      <alignment horizontal="center" wrapText="1"/>
    </xf>
    <xf numFmtId="165" fontId="1" fillId="11" borderId="9" xfId="0" applyNumberFormat="1" applyFont="1" applyFill="1" applyBorder="1" applyAlignment="1">
      <alignment horizontal="center" wrapText="1"/>
    </xf>
    <xf numFmtId="14" fontId="0" fillId="0" borderId="13" xfId="0" applyNumberFormat="1" applyBorder="1" applyAlignment="1">
      <alignment horizontal="center"/>
    </xf>
    <xf numFmtId="14" fontId="0" fillId="0" borderId="14" xfId="0" applyNumberFormat="1" applyBorder="1" applyAlignment="1">
      <alignment horizontal="center"/>
    </xf>
    <xf numFmtId="14" fontId="0" fillId="0" borderId="7" xfId="0" applyNumberFormat="1" applyBorder="1" applyAlignment="1">
      <alignment horizontal="center"/>
    </xf>
    <xf numFmtId="14" fontId="0" fillId="0" borderId="9" xfId="0" applyNumberFormat="1" applyBorder="1" applyAlignment="1">
      <alignment horizontal="center"/>
    </xf>
    <xf numFmtId="0" fontId="31" fillId="11" borderId="11" xfId="0" applyFont="1" applyFill="1" applyBorder="1" applyAlignment="1">
      <alignment horizontal="center" vertical="center"/>
    </xf>
    <xf numFmtId="165" fontId="1" fillId="11" borderId="1" xfId="0" applyNumberFormat="1" applyFont="1" applyFill="1" applyBorder="1" applyAlignment="1">
      <alignment horizontal="center" wrapText="1"/>
    </xf>
    <xf numFmtId="165" fontId="4" fillId="6" borderId="0" xfId="0" applyNumberFormat="1" applyFont="1" applyFill="1" applyAlignment="1">
      <alignment horizontal="center"/>
    </xf>
    <xf numFmtId="165" fontId="4" fillId="6" borderId="14" xfId="0" applyNumberFormat="1" applyFont="1"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12"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165" fontId="0" fillId="6" borderId="4" xfId="0" applyNumberFormat="1" applyFill="1" applyBorder="1" applyAlignment="1">
      <alignment horizontal="center"/>
    </xf>
    <xf numFmtId="165" fontId="0" fillId="6" borderId="5" xfId="0" applyNumberFormat="1" applyFill="1" applyBorder="1" applyAlignment="1">
      <alignment horizontal="center"/>
    </xf>
    <xf numFmtId="165" fontId="0" fillId="6" borderId="13" xfId="0" applyNumberFormat="1" applyFill="1" applyBorder="1" applyAlignment="1">
      <alignment horizontal="center"/>
    </xf>
    <xf numFmtId="165" fontId="0" fillId="6" borderId="0" xfId="0" applyNumberFormat="1" applyFill="1" applyAlignment="1">
      <alignment horizontal="center"/>
    </xf>
    <xf numFmtId="165" fontId="1" fillId="11" borderId="0" xfId="0" applyNumberFormat="1" applyFont="1" applyFill="1" applyAlignment="1">
      <alignment horizontal="center" vertical="center"/>
    </xf>
    <xf numFmtId="165" fontId="1" fillId="11" borderId="8" xfId="0" applyNumberFormat="1" applyFont="1" applyFill="1" applyBorder="1" applyAlignment="1">
      <alignment horizontal="center" vertical="center"/>
    </xf>
    <xf numFmtId="0" fontId="1" fillId="11" borderId="15" xfId="0" applyFont="1" applyFill="1" applyBorder="1" applyAlignment="1">
      <alignment horizontal="center" wrapText="1"/>
    </xf>
    <xf numFmtId="0" fontId="1" fillId="11" borderId="3" xfId="0" applyFont="1" applyFill="1" applyBorder="1" applyAlignment="1">
      <alignment horizontal="center" wrapText="1"/>
    </xf>
    <xf numFmtId="165" fontId="0" fillId="11" borderId="3" xfId="0" applyNumberFormat="1" applyFill="1" applyBorder="1" applyAlignment="1">
      <alignment horizontal="center"/>
    </xf>
    <xf numFmtId="165" fontId="0" fillId="11" borderId="7" xfId="0" applyNumberFormat="1" applyFill="1" applyBorder="1" applyAlignment="1">
      <alignment horizontal="center"/>
    </xf>
    <xf numFmtId="165" fontId="0" fillId="3" borderId="26" xfId="0" applyNumberFormat="1" applyFill="1" applyBorder="1" applyAlignment="1">
      <alignment horizontal="center"/>
    </xf>
    <xf numFmtId="165" fontId="0" fillId="3" borderId="27" xfId="0" applyNumberFormat="1" applyFill="1" applyBorder="1" applyAlignment="1">
      <alignment horizontal="center"/>
    </xf>
    <xf numFmtId="0" fontId="1" fillId="9" borderId="5" xfId="0" applyFont="1" applyFill="1" applyBorder="1" applyAlignment="1">
      <alignment horizontal="center"/>
    </xf>
    <xf numFmtId="0" fontId="1" fillId="9" borderId="13" xfId="0" applyFont="1" applyFill="1" applyBorder="1" applyAlignment="1">
      <alignment horizontal="center"/>
    </xf>
    <xf numFmtId="0" fontId="1" fillId="9" borderId="0" xfId="0" applyFont="1" applyFill="1" applyAlignment="1">
      <alignment horizontal="center"/>
    </xf>
    <xf numFmtId="0" fontId="1" fillId="9" borderId="15" xfId="0" applyFont="1" applyFill="1" applyBorder="1" applyAlignment="1">
      <alignment horizontal="center"/>
    </xf>
    <xf numFmtId="0" fontId="1" fillId="9" borderId="14" xfId="0" applyFont="1" applyFill="1" applyBorder="1" applyAlignment="1">
      <alignment horizontal="center"/>
    </xf>
    <xf numFmtId="0" fontId="1" fillId="9" borderId="9" xfId="0" applyFont="1" applyFill="1" applyBorder="1" applyAlignment="1">
      <alignment horizontal="center"/>
    </xf>
    <xf numFmtId="165" fontId="0" fillId="3" borderId="78" xfId="0" applyNumberFormat="1" applyFill="1" applyBorder="1" applyAlignment="1">
      <alignment horizontal="center"/>
    </xf>
    <xf numFmtId="165" fontId="0" fillId="6" borderId="7" xfId="0" applyNumberFormat="1" applyFill="1" applyBorder="1" applyAlignment="1">
      <alignment horizontal="center"/>
    </xf>
    <xf numFmtId="165" fontId="0" fillId="6" borderId="8" xfId="0" applyNumberFormat="1" applyFill="1" applyBorder="1" applyAlignment="1">
      <alignment horizontal="center"/>
    </xf>
    <xf numFmtId="0" fontId="1" fillId="11" borderId="107" xfId="0" applyFont="1" applyFill="1" applyBorder="1" applyAlignment="1">
      <alignment horizontal="center" wrapText="1"/>
    </xf>
    <xf numFmtId="0" fontId="1" fillId="11" borderId="106" xfId="0" applyFont="1" applyFill="1" applyBorder="1" applyAlignment="1">
      <alignment horizontal="center"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165" fontId="0" fillId="0" borderId="10" xfId="0" applyNumberFormat="1" applyBorder="1" applyAlignment="1" applyProtection="1">
      <alignment horizontal="center"/>
      <protection locked="0"/>
    </xf>
    <xf numFmtId="165" fontId="0" fillId="0" borderId="11" xfId="0" applyNumberFormat="1" applyBorder="1" applyAlignment="1" applyProtection="1">
      <alignment horizontal="center"/>
      <protection locked="0"/>
    </xf>
    <xf numFmtId="165" fontId="0" fillId="0" borderId="12" xfId="0" applyNumberFormat="1" applyBorder="1" applyAlignment="1" applyProtection="1">
      <alignment horizontal="center"/>
      <protection locked="0"/>
    </xf>
    <xf numFmtId="164" fontId="0" fillId="0" borderId="10" xfId="0" applyNumberFormat="1" applyBorder="1" applyAlignment="1" applyProtection="1">
      <alignment horizontal="center"/>
      <protection locked="0"/>
    </xf>
    <xf numFmtId="164" fontId="0" fillId="0" borderId="11" xfId="0" applyNumberFormat="1" applyBorder="1" applyAlignment="1" applyProtection="1">
      <alignment horizontal="center"/>
      <protection locked="0"/>
    </xf>
    <xf numFmtId="164" fontId="0" fillId="0" borderId="12" xfId="0" applyNumberFormat="1" applyBorder="1" applyAlignment="1" applyProtection="1">
      <alignment horizontal="center"/>
      <protection locked="0"/>
    </xf>
    <xf numFmtId="0" fontId="31" fillId="11" borderId="11" xfId="0" applyFont="1" applyFill="1" applyBorder="1" applyAlignment="1" applyProtection="1">
      <alignment horizontal="center" vertical="center"/>
      <protection locked="0"/>
    </xf>
    <xf numFmtId="0" fontId="1" fillId="11" borderId="0" xfId="0" applyFont="1" applyFill="1" applyAlignment="1" applyProtection="1">
      <alignment horizontal="center" wrapText="1"/>
      <protection locked="0"/>
    </xf>
    <xf numFmtId="0" fontId="1" fillId="11" borderId="0" xfId="0" applyFont="1" applyFill="1" applyAlignment="1" applyProtection="1">
      <alignment horizontal="center" vertical="center" wrapText="1"/>
      <protection locked="0"/>
    </xf>
    <xf numFmtId="2" fontId="0" fillId="8" borderId="0" xfId="0" applyNumberFormat="1" applyFill="1" applyAlignment="1" applyProtection="1">
      <alignment horizontal="center"/>
      <protection locked="0"/>
    </xf>
    <xf numFmtId="2" fontId="0" fillId="8" borderId="14" xfId="0" applyNumberFormat="1" applyFill="1" applyBorder="1" applyAlignment="1" applyProtection="1">
      <alignment horizontal="center"/>
      <protection locked="0"/>
    </xf>
    <xf numFmtId="2" fontId="0" fillId="8" borderId="8" xfId="0" applyNumberFormat="1" applyFill="1" applyBorder="1" applyAlignment="1" applyProtection="1">
      <alignment horizontal="center"/>
      <protection locked="0"/>
    </xf>
    <xf numFmtId="2" fontId="0" fillId="8" borderId="9" xfId="0" applyNumberFormat="1" applyFill="1" applyBorder="1" applyAlignment="1" applyProtection="1">
      <alignment horizontal="center"/>
      <protection locked="0"/>
    </xf>
    <xf numFmtId="0" fontId="1" fillId="11" borderId="15" xfId="0" applyFont="1" applyFill="1" applyBorder="1" applyAlignment="1" applyProtection="1">
      <alignment horizontal="center" wrapText="1"/>
      <protection locked="0"/>
    </xf>
    <xf numFmtId="165" fontId="1" fillId="11" borderId="8" xfId="0" applyNumberFormat="1" applyFont="1" applyFill="1"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14" fontId="0" fillId="0" borderId="0" xfId="0" applyNumberFormat="1" applyAlignment="1" applyProtection="1">
      <alignment horizontal="center"/>
      <protection locked="0"/>
    </xf>
    <xf numFmtId="14" fontId="0" fillId="0" borderId="14" xfId="0" applyNumberFormat="1" applyBorder="1" applyAlignment="1" applyProtection="1">
      <alignment horizontal="center"/>
      <protection locked="0"/>
    </xf>
    <xf numFmtId="0" fontId="1" fillId="11" borderId="15" xfId="0" applyFont="1" applyFill="1" applyBorder="1" applyAlignment="1" applyProtection="1">
      <alignment horizontal="center"/>
      <protection locked="0"/>
    </xf>
    <xf numFmtId="165" fontId="1" fillId="11" borderId="4" xfId="0" applyNumberFormat="1" applyFont="1" applyFill="1" applyBorder="1" applyAlignment="1" applyProtection="1">
      <alignment horizontal="center" vertical="center"/>
      <protection locked="0"/>
    </xf>
    <xf numFmtId="165" fontId="1" fillId="11" borderId="5" xfId="0" applyNumberFormat="1" applyFont="1" applyFill="1" applyBorder="1" applyAlignment="1" applyProtection="1">
      <alignment horizontal="center" vertical="center"/>
      <protection locked="0"/>
    </xf>
    <xf numFmtId="165" fontId="1" fillId="11" borderId="6" xfId="0" applyNumberFormat="1" applyFont="1" applyFill="1" applyBorder="1" applyAlignment="1" applyProtection="1">
      <alignment horizontal="center" vertical="center"/>
      <protection locked="0"/>
    </xf>
    <xf numFmtId="165" fontId="1" fillId="11" borderId="13" xfId="0" applyNumberFormat="1" applyFont="1" applyFill="1" applyBorder="1" applyAlignment="1" applyProtection="1">
      <alignment horizontal="center" vertical="center"/>
      <protection locked="0"/>
    </xf>
    <xf numFmtId="165" fontId="1" fillId="11" borderId="0" xfId="0" applyNumberFormat="1" applyFont="1" applyFill="1" applyAlignment="1" applyProtection="1">
      <alignment horizontal="center" vertical="center"/>
      <protection locked="0"/>
    </xf>
    <xf numFmtId="165" fontId="1" fillId="11" borderId="14" xfId="0" applyNumberFormat="1" applyFont="1" applyFill="1" applyBorder="1" applyAlignment="1" applyProtection="1">
      <alignment horizontal="center" vertical="center"/>
      <protection locked="0"/>
    </xf>
    <xf numFmtId="165" fontId="0" fillId="6" borderId="11" xfId="0" applyNumberFormat="1" applyFill="1" applyBorder="1" applyAlignment="1" applyProtection="1">
      <alignment horizontal="center"/>
      <protection locked="0"/>
    </xf>
    <xf numFmtId="165" fontId="0" fillId="9" borderId="8" xfId="0" applyNumberFormat="1" applyFill="1" applyBorder="1" applyAlignment="1" applyProtection="1">
      <alignment horizontal="center"/>
      <protection locked="0"/>
    </xf>
    <xf numFmtId="165" fontId="0" fillId="6" borderId="4" xfId="0" applyNumberFormat="1" applyFill="1" applyBorder="1" applyAlignment="1" applyProtection="1">
      <alignment horizontal="center"/>
      <protection locked="0"/>
    </xf>
    <xf numFmtId="165" fontId="0" fillId="6" borderId="5" xfId="0" applyNumberFormat="1" applyFill="1" applyBorder="1" applyAlignment="1" applyProtection="1">
      <alignment horizontal="center"/>
      <protection locked="0"/>
    </xf>
    <xf numFmtId="165" fontId="0" fillId="6" borderId="13" xfId="0" applyNumberFormat="1" applyFill="1" applyBorder="1" applyAlignment="1" applyProtection="1">
      <alignment horizontal="center"/>
      <protection locked="0"/>
    </xf>
    <xf numFmtId="165" fontId="0" fillId="6" borderId="0" xfId="0" applyNumberFormat="1" applyFill="1" applyAlignment="1" applyProtection="1">
      <alignment horizontal="center"/>
      <protection locked="0"/>
    </xf>
    <xf numFmtId="165" fontId="1" fillId="11" borderId="10" xfId="0" applyNumberFormat="1" applyFont="1" applyFill="1" applyBorder="1" applyAlignment="1">
      <alignment horizontal="center" wrapText="1"/>
    </xf>
    <xf numFmtId="165" fontId="0" fillId="6" borderId="105" xfId="0" applyNumberFormat="1" applyFill="1" applyBorder="1" applyAlignment="1">
      <alignment horizontal="center"/>
    </xf>
    <xf numFmtId="165" fontId="0" fillId="6" borderId="11" xfId="0" applyNumberFormat="1" applyFill="1" applyBorder="1" applyAlignment="1">
      <alignment horizontal="center"/>
    </xf>
    <xf numFmtId="0" fontId="1" fillId="11" borderId="12" xfId="0" applyFont="1" applyFill="1" applyBorder="1" applyAlignment="1" applyProtection="1">
      <alignment horizontal="center" wrapText="1"/>
      <protection locked="0"/>
    </xf>
    <xf numFmtId="0" fontId="1" fillId="11" borderId="1" xfId="0" applyFont="1" applyFill="1" applyBorder="1" applyAlignment="1" applyProtection="1">
      <alignment horizontal="center" wrapText="1"/>
      <protection locked="0"/>
    </xf>
    <xf numFmtId="0" fontId="1" fillId="11" borderId="10" xfId="0" applyFont="1" applyFill="1" applyBorder="1" applyAlignment="1" applyProtection="1">
      <alignment horizontal="center" wrapText="1"/>
      <protection locked="0"/>
    </xf>
    <xf numFmtId="165" fontId="0" fillId="0" borderId="7"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165" fontId="0" fillId="0" borderId="75" xfId="0" applyNumberFormat="1" applyBorder="1" applyAlignment="1" applyProtection="1">
      <alignment horizontal="center"/>
      <protection locked="0"/>
    </xf>
    <xf numFmtId="165" fontId="0" fillId="0" borderId="76" xfId="0" applyNumberFormat="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1" fillId="11" borderId="3" xfId="0" applyFont="1" applyFill="1" applyBorder="1" applyAlignment="1" applyProtection="1">
      <alignment horizontal="center" wrapText="1"/>
      <protection locked="0"/>
    </xf>
    <xf numFmtId="14" fontId="0" fillId="0" borderId="7" xfId="0" applyNumberFormat="1" applyBorder="1" applyAlignment="1" applyProtection="1">
      <alignment horizontal="center"/>
      <protection locked="0"/>
    </xf>
    <xf numFmtId="14" fontId="0" fillId="0" borderId="8" xfId="0" applyNumberFormat="1" applyBorder="1" applyAlignment="1" applyProtection="1">
      <alignment horizontal="center"/>
      <protection locked="0"/>
    </xf>
    <xf numFmtId="14" fontId="0" fillId="0" borderId="9" xfId="0" applyNumberFormat="1" applyBorder="1" applyAlignment="1" applyProtection="1">
      <alignment horizontal="center"/>
      <protection locked="0"/>
    </xf>
    <xf numFmtId="0" fontId="1" fillId="11" borderId="3" xfId="0" applyFont="1" applyFill="1" applyBorder="1" applyAlignment="1" applyProtection="1">
      <alignment horizontal="center"/>
      <protection locked="0"/>
    </xf>
    <xf numFmtId="165" fontId="0" fillId="11" borderId="3" xfId="0" applyNumberFormat="1" applyFill="1" applyBorder="1" applyAlignment="1" applyProtection="1">
      <alignment horizontal="center"/>
      <protection locked="0"/>
    </xf>
    <xf numFmtId="165" fontId="0" fillId="11" borderId="7" xfId="0" applyNumberFormat="1" applyFill="1" applyBorder="1" applyAlignment="1" applyProtection="1">
      <alignment horizontal="center"/>
      <protection locked="0"/>
    </xf>
    <xf numFmtId="0" fontId="1" fillId="11" borderId="0" xfId="0" applyFont="1" applyFill="1" applyAlignment="1" applyProtection="1">
      <alignment horizontal="center" vertical="center"/>
      <protection locked="0"/>
    </xf>
    <xf numFmtId="0" fontId="1" fillId="11" borderId="8" xfId="0" applyFont="1" applyFill="1" applyBorder="1" applyAlignment="1" applyProtection="1">
      <alignment horizontal="center" vertical="center"/>
      <protection locked="0"/>
    </xf>
    <xf numFmtId="165" fontId="0" fillId="9" borderId="8" xfId="0" applyNumberFormat="1" applyFill="1" applyBorder="1" applyAlignment="1">
      <alignment horizontal="center"/>
    </xf>
    <xf numFmtId="165" fontId="0" fillId="9" borderId="0" xfId="0" applyNumberFormat="1" applyFill="1" applyAlignment="1">
      <alignment horizontal="center"/>
    </xf>
    <xf numFmtId="0" fontId="0" fillId="9" borderId="5" xfId="0" applyFill="1" applyBorder="1" applyAlignment="1">
      <alignment horizontal="center"/>
    </xf>
    <xf numFmtId="0" fontId="0" fillId="9" borderId="15" xfId="0" applyFill="1" applyBorder="1" applyAlignment="1">
      <alignment horizontal="center"/>
    </xf>
    <xf numFmtId="0" fontId="0" fillId="9" borderId="14" xfId="0" applyFill="1" applyBorder="1" applyAlignment="1">
      <alignment horizontal="center"/>
    </xf>
    <xf numFmtId="0" fontId="0" fillId="9" borderId="3" xfId="0" applyFill="1" applyBorder="1" applyAlignment="1">
      <alignment horizontal="center"/>
    </xf>
    <xf numFmtId="165" fontId="0" fillId="3" borderId="19" xfId="0" applyNumberFormat="1" applyFill="1" applyBorder="1" applyAlignment="1" applyProtection="1">
      <alignment horizontal="center"/>
      <protection locked="0"/>
    </xf>
    <xf numFmtId="165" fontId="0" fillId="3" borderId="20" xfId="0" applyNumberFormat="1" applyFill="1" applyBorder="1" applyAlignment="1" applyProtection="1">
      <alignment horizontal="center"/>
      <protection locked="0"/>
    </xf>
    <xf numFmtId="165" fontId="0" fillId="3" borderId="24" xfId="0" applyNumberFormat="1" applyFill="1" applyBorder="1" applyAlignment="1" applyProtection="1">
      <alignment horizontal="center"/>
      <protection locked="0"/>
    </xf>
    <xf numFmtId="165" fontId="0" fillId="3" borderId="26" xfId="0" applyNumberFormat="1" applyFill="1" applyBorder="1" applyAlignment="1" applyProtection="1">
      <alignment horizontal="center"/>
      <protection locked="0"/>
    </xf>
    <xf numFmtId="165" fontId="0" fillId="3" borderId="27" xfId="0" applyNumberFormat="1" applyFill="1" applyBorder="1" applyAlignment="1" applyProtection="1">
      <alignment horizontal="center"/>
      <protection locked="0"/>
    </xf>
    <xf numFmtId="165" fontId="0" fillId="3" borderId="78" xfId="0" applyNumberFormat="1" applyFill="1" applyBorder="1" applyAlignment="1" applyProtection="1">
      <alignment horizontal="center"/>
      <protection locked="0"/>
    </xf>
    <xf numFmtId="0" fontId="1" fillId="11" borderId="0" xfId="0" applyFont="1" applyFill="1" applyAlignment="1">
      <alignment horizontal="center"/>
    </xf>
    <xf numFmtId="0" fontId="1" fillId="11" borderId="8" xfId="0" applyFont="1" applyFill="1" applyBorder="1" applyAlignment="1">
      <alignment horizontal="center"/>
    </xf>
    <xf numFmtId="0" fontId="1" fillId="11" borderId="0" xfId="0" applyFont="1" applyFill="1" applyAlignment="1">
      <alignment horizontal="center" wrapText="1"/>
    </xf>
    <xf numFmtId="0" fontId="1" fillId="11" borderId="10" xfId="0" applyFont="1" applyFill="1" applyBorder="1" applyAlignment="1">
      <alignment horizontal="left"/>
    </xf>
    <xf numFmtId="0" fontId="1" fillId="11" borderId="11" xfId="0" applyFont="1" applyFill="1" applyBorder="1" applyAlignment="1">
      <alignment horizontal="left"/>
    </xf>
    <xf numFmtId="0" fontId="1" fillId="11" borderId="12" xfId="0" applyFont="1" applyFill="1" applyBorder="1" applyAlignment="1">
      <alignment horizontal="left"/>
    </xf>
    <xf numFmtId="0" fontId="0" fillId="9" borderId="4" xfId="0" applyFill="1" applyBorder="1" applyAlignment="1">
      <alignment horizontal="center"/>
    </xf>
    <xf numFmtId="0" fontId="0" fillId="6" borderId="11" xfId="0" applyFill="1" applyBorder="1" applyAlignment="1" applyProtection="1">
      <alignment horizontal="center"/>
      <protection locked="0"/>
    </xf>
    <xf numFmtId="165" fontId="0" fillId="7" borderId="7" xfId="0" applyNumberFormat="1" applyFill="1" applyBorder="1" applyAlignment="1">
      <alignment horizontal="center"/>
    </xf>
    <xf numFmtId="165" fontId="0" fillId="7" borderId="8" xfId="0" applyNumberFormat="1" applyFill="1" applyBorder="1" applyAlignment="1">
      <alignment horizontal="center"/>
    </xf>
    <xf numFmtId="165" fontId="0" fillId="7" borderId="9" xfId="0" applyNumberFormat="1" applyFill="1" applyBorder="1" applyAlignment="1">
      <alignment horizontal="center"/>
    </xf>
    <xf numFmtId="165" fontId="0" fillId="7" borderId="10" xfId="0" applyNumberFormat="1" applyFill="1" applyBorder="1" applyAlignment="1">
      <alignment horizontal="center"/>
    </xf>
    <xf numFmtId="165" fontId="0" fillId="7" borderId="11" xfId="0" applyNumberFormat="1" applyFill="1" applyBorder="1" applyAlignment="1">
      <alignment horizontal="center"/>
    </xf>
    <xf numFmtId="165" fontId="0" fillId="7" borderId="12" xfId="0" applyNumberFormat="1" applyFill="1" applyBorder="1" applyAlignment="1">
      <alignment horizontal="center"/>
    </xf>
    <xf numFmtId="165" fontId="0" fillId="9" borderId="10" xfId="0" applyNumberFormat="1" applyFill="1" applyBorder="1" applyAlignment="1">
      <alignment horizontal="center"/>
    </xf>
    <xf numFmtId="165" fontId="0" fillId="9" borderId="11" xfId="0" applyNumberFormat="1" applyFill="1" applyBorder="1" applyAlignment="1">
      <alignment horizontal="center"/>
    </xf>
    <xf numFmtId="165" fontId="0" fillId="9" borderId="14" xfId="0" applyNumberFormat="1" applyFill="1" applyBorder="1" applyAlignment="1">
      <alignment horizontal="center"/>
    </xf>
    <xf numFmtId="165" fontId="0" fillId="0" borderId="4"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8" xfId="0" applyBorder="1" applyAlignment="1">
      <alignment horizontal="center"/>
    </xf>
    <xf numFmtId="0" fontId="1" fillId="11" borderId="10" xfId="0" applyFont="1" applyFill="1" applyBorder="1" applyAlignment="1">
      <alignment horizontal="right"/>
    </xf>
    <xf numFmtId="0" fontId="1" fillId="11" borderId="12" xfId="0" applyFont="1" applyFill="1" applyBorder="1" applyAlignment="1">
      <alignment horizontal="right"/>
    </xf>
    <xf numFmtId="0" fontId="1" fillId="11" borderId="1" xfId="0" applyFont="1" applyFill="1" applyBorder="1" applyAlignment="1">
      <alignment horizontal="right"/>
    </xf>
    <xf numFmtId="0" fontId="1" fillId="11" borderId="1" xfId="0" applyFont="1" applyFill="1" applyBorder="1" applyAlignment="1">
      <alignment horizontal="center" wrapText="1"/>
    </xf>
    <xf numFmtId="10" fontId="2" fillId="6" borderId="10" xfId="0" applyNumberFormat="1" applyFont="1" applyFill="1" applyBorder="1" applyAlignment="1">
      <alignment horizontal="center"/>
    </xf>
    <xf numFmtId="10" fontId="2" fillId="6" borderId="11" xfId="0" applyNumberFormat="1" applyFont="1" applyFill="1" applyBorder="1" applyAlignment="1">
      <alignment horizontal="center"/>
    </xf>
    <xf numFmtId="165" fontId="1" fillId="11" borderId="15" xfId="0" applyNumberFormat="1" applyFont="1" applyFill="1" applyBorder="1" applyAlignment="1">
      <alignment horizontal="center" wrapText="1"/>
    </xf>
    <xf numFmtId="165" fontId="1" fillId="11" borderId="3" xfId="0" applyNumberFormat="1" applyFont="1" applyFill="1" applyBorder="1" applyAlignment="1">
      <alignment horizontal="center" wrapText="1"/>
    </xf>
    <xf numFmtId="0" fontId="31" fillId="11" borderId="0" xfId="0" applyFont="1" applyFill="1" applyAlignment="1">
      <alignment horizontal="left"/>
    </xf>
    <xf numFmtId="0" fontId="31" fillId="11" borderId="0" xfId="0" applyFont="1" applyFill="1" applyAlignment="1">
      <alignment horizontal="center" vertical="center"/>
    </xf>
    <xf numFmtId="0" fontId="15" fillId="11" borderId="10" xfId="0" applyFont="1" applyFill="1" applyBorder="1" applyAlignment="1">
      <alignment horizontal="center"/>
    </xf>
    <xf numFmtId="0" fontId="15" fillId="11" borderId="12" xfId="0" applyFont="1" applyFill="1" applyBorder="1" applyAlignment="1">
      <alignment horizontal="center"/>
    </xf>
    <xf numFmtId="0" fontId="3" fillId="11" borderId="10" xfId="0" applyFont="1" applyFill="1" applyBorder="1" applyAlignment="1">
      <alignment horizontal="center"/>
    </xf>
    <xf numFmtId="0" fontId="3" fillId="11" borderId="11" xfId="0" applyFont="1"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13" xfId="0" applyFill="1" applyBorder="1" applyAlignment="1">
      <alignment horizontal="center"/>
    </xf>
    <xf numFmtId="0" fontId="0" fillId="6" borderId="0" xfId="0" applyFill="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165" fontId="0" fillId="7" borderId="10" xfId="0" applyNumberFormat="1" applyFill="1" applyBorder="1" applyAlignment="1" applyProtection="1">
      <alignment horizontal="center"/>
      <protection locked="0"/>
    </xf>
    <xf numFmtId="165" fontId="0" fillId="7" borderId="11" xfId="0" applyNumberFormat="1" applyFill="1" applyBorder="1" applyAlignment="1" applyProtection="1">
      <alignment horizontal="center"/>
      <protection locked="0"/>
    </xf>
    <xf numFmtId="165" fontId="0" fillId="7" borderId="12" xfId="0" applyNumberFormat="1" applyFill="1" applyBorder="1" applyAlignment="1" applyProtection="1">
      <alignment horizontal="center"/>
      <protection locked="0"/>
    </xf>
    <xf numFmtId="0" fontId="0" fillId="3" borderId="7" xfId="0" applyFill="1" applyBorder="1" applyAlignment="1">
      <alignment horizontal="right"/>
    </xf>
    <xf numFmtId="0" fontId="0" fillId="3" borderId="8" xfId="0" applyFill="1" applyBorder="1" applyAlignment="1">
      <alignment horizontal="right"/>
    </xf>
    <xf numFmtId="165" fontId="0" fillId="3" borderId="17" xfId="0" applyNumberFormat="1" applyFill="1" applyBorder="1" applyAlignment="1">
      <alignment horizontal="center"/>
    </xf>
    <xf numFmtId="165" fontId="0" fillId="3" borderId="18" xfId="0" applyNumberFormat="1" applyFill="1" applyBorder="1" applyAlignment="1">
      <alignment horizontal="center"/>
    </xf>
    <xf numFmtId="165" fontId="0" fillId="11" borderId="9" xfId="0" applyNumberFormat="1" applyFill="1" applyBorder="1" applyAlignment="1">
      <alignment horizontal="center"/>
    </xf>
    <xf numFmtId="165" fontId="0" fillId="11" borderId="4" xfId="0" applyNumberFormat="1" applyFill="1" applyBorder="1" applyAlignment="1">
      <alignment horizontal="center"/>
    </xf>
    <xf numFmtId="165" fontId="0" fillId="11" borderId="5" xfId="0" applyNumberFormat="1" applyFill="1" applyBorder="1" applyAlignment="1">
      <alignment horizontal="center"/>
    </xf>
    <xf numFmtId="165" fontId="0" fillId="11" borderId="6" xfId="0" applyNumberFormat="1" applyFill="1" applyBorder="1" applyAlignment="1">
      <alignment horizontal="center"/>
    </xf>
    <xf numFmtId="165" fontId="0" fillId="0" borderId="1"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3" borderId="32" xfId="0" applyNumberFormat="1" applyFill="1" applyBorder="1" applyAlignment="1" applyProtection="1">
      <alignment horizontal="center"/>
      <protection locked="0"/>
    </xf>
    <xf numFmtId="165" fontId="0" fillId="3" borderId="33" xfId="0" applyNumberFormat="1" applyFill="1" applyBorder="1" applyAlignment="1" applyProtection="1">
      <alignment horizontal="center"/>
      <protection locked="0"/>
    </xf>
    <xf numFmtId="165" fontId="0" fillId="3" borderId="82" xfId="0" applyNumberFormat="1" applyFill="1" applyBorder="1" applyAlignment="1" applyProtection="1">
      <alignment horizontal="center"/>
      <protection locked="0"/>
    </xf>
    <xf numFmtId="0" fontId="0" fillId="9" borderId="22" xfId="0" applyFill="1" applyBorder="1" applyAlignment="1">
      <alignment horizontal="center"/>
    </xf>
    <xf numFmtId="0" fontId="0" fillId="9" borderId="23" xfId="0" applyFill="1" applyBorder="1" applyAlignment="1">
      <alignment horizontal="center"/>
    </xf>
    <xf numFmtId="165" fontId="0" fillId="11" borderId="10" xfId="0" applyNumberFormat="1" applyFill="1" applyBorder="1" applyAlignment="1">
      <alignment horizontal="center"/>
    </xf>
    <xf numFmtId="165" fontId="0" fillId="11" borderId="12" xfId="0" applyNumberFormat="1" applyFill="1" applyBorder="1" applyAlignment="1">
      <alignment horizontal="center"/>
    </xf>
    <xf numFmtId="164" fontId="0" fillId="0" borderId="4"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165" fontId="1" fillId="6" borderId="5" xfId="0" applyNumberFormat="1" applyFont="1" applyFill="1" applyBorder="1" applyAlignment="1">
      <alignment horizontal="center" vertical="center"/>
    </xf>
    <xf numFmtId="165" fontId="1" fillId="6" borderId="0" xfId="0" applyNumberFormat="1" applyFont="1" applyFill="1" applyAlignment="1">
      <alignment horizontal="center" vertical="center"/>
    </xf>
    <xf numFmtId="165" fontId="1" fillId="6" borderId="8" xfId="0" applyNumberFormat="1" applyFont="1" applyFill="1" applyBorder="1" applyAlignment="1">
      <alignment horizontal="center" vertical="center"/>
    </xf>
    <xf numFmtId="165" fontId="1" fillId="11" borderId="4" xfId="0" applyNumberFormat="1" applyFont="1" applyFill="1" applyBorder="1" applyAlignment="1">
      <alignment horizontal="center" vertical="center"/>
    </xf>
    <xf numFmtId="165" fontId="1" fillId="11" borderId="6" xfId="0" applyNumberFormat="1" applyFont="1" applyFill="1" applyBorder="1" applyAlignment="1">
      <alignment horizontal="center" vertical="center"/>
    </xf>
    <xf numFmtId="165" fontId="1" fillId="11" borderId="13" xfId="0" applyNumberFormat="1" applyFont="1" applyFill="1" applyBorder="1" applyAlignment="1">
      <alignment horizontal="center" vertical="center"/>
    </xf>
    <xf numFmtId="165" fontId="1" fillId="11" borderId="14" xfId="0" applyNumberFormat="1" applyFont="1" applyFill="1" applyBorder="1" applyAlignment="1">
      <alignment horizontal="center" vertical="center"/>
    </xf>
    <xf numFmtId="165" fontId="1" fillId="11" borderId="7" xfId="0" applyNumberFormat="1" applyFont="1" applyFill="1" applyBorder="1" applyAlignment="1">
      <alignment horizontal="center" vertical="center"/>
    </xf>
    <xf numFmtId="165" fontId="1" fillId="11" borderId="9" xfId="0" applyNumberFormat="1" applyFont="1" applyFill="1" applyBorder="1" applyAlignment="1">
      <alignment horizontal="center" vertical="center"/>
    </xf>
    <xf numFmtId="165" fontId="0" fillId="6" borderId="6" xfId="0" applyNumberFormat="1" applyFill="1" applyBorder="1" applyAlignment="1">
      <alignment horizontal="center"/>
    </xf>
    <xf numFmtId="165" fontId="0" fillId="9" borderId="9" xfId="0" applyNumberFormat="1" applyFill="1" applyBorder="1" applyAlignment="1">
      <alignment horizontal="center"/>
    </xf>
    <xf numFmtId="0" fontId="0" fillId="9" borderId="10"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9" borderId="9" xfId="0" applyFill="1" applyBorder="1" applyAlignment="1" applyProtection="1">
      <alignment horizontal="center"/>
      <protection locked="0"/>
    </xf>
    <xf numFmtId="165" fontId="0" fillId="0" borderId="77" xfId="0" applyNumberFormat="1" applyBorder="1" applyAlignment="1" applyProtection="1">
      <alignment horizontal="center"/>
      <protection locked="0"/>
    </xf>
    <xf numFmtId="0" fontId="10" fillId="11" borderId="4"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0" xfId="0" applyFont="1" applyFill="1" applyAlignment="1">
      <alignment horizontal="center" vertical="center"/>
    </xf>
    <xf numFmtId="0" fontId="10" fillId="11" borderId="14" xfId="0" applyFont="1" applyFill="1" applyBorder="1" applyAlignment="1">
      <alignment horizontal="center" vertical="center"/>
    </xf>
    <xf numFmtId="10" fontId="7" fillId="0" borderId="10" xfId="0" applyNumberFormat="1" applyFont="1" applyBorder="1" applyAlignment="1" applyProtection="1">
      <alignment horizontal="center" wrapText="1"/>
      <protection locked="0"/>
    </xf>
    <xf numFmtId="10" fontId="7" fillId="0" borderId="11" xfId="0" applyNumberFormat="1" applyFont="1" applyBorder="1" applyAlignment="1" applyProtection="1">
      <alignment horizontal="center" wrapText="1"/>
      <protection locked="0"/>
    </xf>
    <xf numFmtId="10" fontId="7" fillId="0" borderId="12" xfId="0" applyNumberFormat="1" applyFont="1" applyBorder="1" applyAlignment="1" applyProtection="1">
      <alignment horizontal="center" wrapText="1"/>
      <protection locked="0"/>
    </xf>
    <xf numFmtId="2" fontId="0" fillId="8" borderId="0" xfId="0" applyNumberFormat="1" applyFill="1" applyAlignment="1">
      <alignment horizontal="center"/>
    </xf>
    <xf numFmtId="2" fontId="0" fillId="8" borderId="14" xfId="0" applyNumberFormat="1" applyFill="1" applyBorder="1" applyAlignment="1">
      <alignment horizontal="center"/>
    </xf>
    <xf numFmtId="2" fontId="0" fillId="8" borderId="8" xfId="0" applyNumberFormat="1" applyFill="1" applyBorder="1" applyAlignment="1">
      <alignment horizontal="center"/>
    </xf>
    <xf numFmtId="2" fontId="0" fillId="8" borderId="9" xfId="0" applyNumberFormat="1" applyFill="1" applyBorder="1" applyAlignment="1">
      <alignment horizontal="center"/>
    </xf>
    <xf numFmtId="165" fontId="0" fillId="8" borderId="0" xfId="0" applyNumberFormat="1" applyFill="1" applyAlignment="1" applyProtection="1">
      <alignment horizontal="center"/>
      <protection locked="0"/>
    </xf>
    <xf numFmtId="165" fontId="0" fillId="8" borderId="14" xfId="0" applyNumberFormat="1" applyFill="1" applyBorder="1" applyAlignment="1" applyProtection="1">
      <alignment horizontal="center"/>
      <protection locked="0"/>
    </xf>
    <xf numFmtId="165" fontId="0" fillId="8" borderId="8" xfId="0" applyNumberFormat="1" applyFill="1" applyBorder="1" applyAlignment="1" applyProtection="1">
      <alignment horizontal="center"/>
      <protection locked="0"/>
    </xf>
    <xf numFmtId="165" fontId="0" fillId="8" borderId="9"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0" fontId="0" fillId="9" borderId="15" xfId="0" applyFill="1" applyBorder="1" applyAlignment="1" applyProtection="1">
      <alignment horizontal="center"/>
      <protection locked="0"/>
    </xf>
    <xf numFmtId="0" fontId="0" fillId="9" borderId="0" xfId="0" applyFill="1" applyAlignment="1" applyProtection="1">
      <alignment horizontal="center"/>
      <protection locked="0"/>
    </xf>
    <xf numFmtId="0" fontId="0" fillId="9" borderId="14"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0" fillId="9" borderId="6" xfId="0" applyFill="1" applyBorder="1" applyAlignment="1">
      <alignment horizontal="center"/>
    </xf>
    <xf numFmtId="165" fontId="0" fillId="9" borderId="0" xfId="0" applyNumberFormat="1" applyFill="1" applyAlignment="1" applyProtection="1">
      <alignment horizontal="center"/>
      <protection locked="0"/>
    </xf>
    <xf numFmtId="0" fontId="30" fillId="0" borderId="8" xfId="0" applyFont="1" applyBorder="1" applyAlignment="1">
      <alignment horizontal="center"/>
    </xf>
    <xf numFmtId="0" fontId="0" fillId="3" borderId="11" xfId="0" applyFill="1" applyBorder="1" applyAlignment="1">
      <alignment horizontal="right"/>
    </xf>
    <xf numFmtId="0" fontId="1" fillId="11" borderId="12" xfId="0" applyFont="1" applyFill="1" applyBorder="1" applyAlignment="1">
      <alignment horizontal="center" wrapText="1"/>
    </xf>
    <xf numFmtId="165" fontId="1" fillId="11" borderId="1" xfId="0" applyNumberFormat="1" applyFont="1" applyFill="1" applyBorder="1" applyAlignment="1">
      <alignment horizontal="center" vertical="center" wrapText="1"/>
    </xf>
    <xf numFmtId="165" fontId="1" fillId="11" borderId="10" xfId="0" applyNumberFormat="1" applyFont="1" applyFill="1" applyBorder="1" applyAlignment="1">
      <alignment horizontal="center" vertical="center" wrapText="1"/>
    </xf>
    <xf numFmtId="165" fontId="1" fillId="11" borderId="13" xfId="0" applyNumberFormat="1" applyFont="1" applyFill="1" applyBorder="1" applyAlignment="1">
      <alignment horizontal="center" wrapText="1"/>
    </xf>
    <xf numFmtId="0" fontId="6" fillId="11" borderId="103" xfId="0" applyFont="1" applyFill="1" applyBorder="1" applyAlignment="1">
      <alignment horizontal="center" wrapText="1"/>
    </xf>
    <xf numFmtId="0" fontId="6" fillId="11" borderId="104" xfId="0" applyFont="1" applyFill="1" applyBorder="1" applyAlignment="1">
      <alignment horizontal="center" wrapText="1"/>
    </xf>
    <xf numFmtId="0" fontId="7" fillId="0" borderId="0" xfId="1" applyFont="1" applyFill="1" applyBorder="1" applyAlignment="1" applyProtection="1">
      <alignment horizontal="center" vertical="top"/>
      <protection locked="0"/>
    </xf>
    <xf numFmtId="0" fontId="1" fillId="11" borderId="86" xfId="0" applyFont="1" applyFill="1" applyBorder="1" applyAlignment="1" applyProtection="1">
      <alignment horizontal="center"/>
      <protection locked="0"/>
    </xf>
    <xf numFmtId="0" fontId="1" fillId="11" borderId="87" xfId="0" applyFont="1" applyFill="1" applyBorder="1" applyAlignment="1" applyProtection="1">
      <alignment horizontal="center"/>
      <protection locked="0"/>
    </xf>
    <xf numFmtId="0" fontId="1" fillId="11" borderId="88" xfId="0" applyFont="1" applyFill="1" applyBorder="1" applyAlignment="1" applyProtection="1">
      <alignment horizontal="center"/>
      <protection locked="0"/>
    </xf>
    <xf numFmtId="0" fontId="6" fillId="11" borderId="97" xfId="0" applyFont="1" applyFill="1" applyBorder="1" applyAlignment="1">
      <alignment horizontal="center"/>
    </xf>
    <xf numFmtId="0" fontId="6" fillId="11" borderId="98" xfId="0" applyFont="1" applyFill="1" applyBorder="1" applyAlignment="1">
      <alignment horizontal="center"/>
    </xf>
    <xf numFmtId="0" fontId="6" fillId="11" borderId="99" xfId="0" applyFont="1" applyFill="1" applyBorder="1" applyAlignment="1">
      <alignment horizontal="center"/>
    </xf>
    <xf numFmtId="0" fontId="6" fillId="11" borderId="100" xfId="0" applyFont="1" applyFill="1" applyBorder="1" applyAlignment="1">
      <alignment horizontal="center"/>
    </xf>
    <xf numFmtId="0" fontId="6" fillId="11" borderId="101" xfId="0" applyFont="1" applyFill="1" applyBorder="1" applyAlignment="1">
      <alignment horizontal="center"/>
    </xf>
    <xf numFmtId="0" fontId="6" fillId="11" borderId="102" xfId="0" applyFont="1" applyFill="1" applyBorder="1" applyAlignment="1">
      <alignment horizontal="center"/>
    </xf>
    <xf numFmtId="0" fontId="6" fillId="11" borderId="91" xfId="0" applyFont="1" applyFill="1" applyBorder="1" applyAlignment="1">
      <alignment horizontal="center" vertical="center" wrapText="1"/>
    </xf>
    <xf numFmtId="0" fontId="6" fillId="11" borderId="92" xfId="0" applyFont="1" applyFill="1" applyBorder="1" applyAlignment="1">
      <alignment horizontal="center" vertical="center" wrapText="1"/>
    </xf>
    <xf numFmtId="0" fontId="0" fillId="9" borderId="13" xfId="0" applyFill="1" applyBorder="1" applyAlignment="1" applyProtection="1">
      <alignment horizontal="center"/>
      <protection locked="0"/>
    </xf>
    <xf numFmtId="10" fontId="7" fillId="0" borderId="1" xfId="0" applyNumberFormat="1" applyFont="1" applyBorder="1" applyAlignment="1" applyProtection="1">
      <alignment horizontal="center"/>
      <protection locked="0"/>
    </xf>
    <xf numFmtId="49" fontId="0" fillId="0" borderId="10" xfId="0" applyNumberFormat="1" applyBorder="1" applyAlignment="1">
      <alignment horizontal="left"/>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0" xfId="0" applyNumberFormat="1" applyAlignment="1">
      <alignment horizontal="left"/>
    </xf>
    <xf numFmtId="49" fontId="0" fillId="0" borderId="7" xfId="0" applyNumberFormat="1" applyBorder="1" applyAlignment="1">
      <alignment horizontal="left"/>
    </xf>
    <xf numFmtId="49" fontId="0" fillId="0" borderId="8" xfId="0" applyNumberFormat="1" applyBorder="1" applyAlignment="1">
      <alignment horizontal="left"/>
    </xf>
    <xf numFmtId="43" fontId="0" fillId="0" borderId="5" xfId="0" applyNumberFormat="1" applyBorder="1" applyAlignment="1">
      <alignment horizontal="left"/>
    </xf>
    <xf numFmtId="0" fontId="0" fillId="0" borderId="6" xfId="0" applyBorder="1" applyAlignment="1">
      <alignment horizontal="left"/>
    </xf>
    <xf numFmtId="49" fontId="0" fillId="7" borderId="0" xfId="0" applyNumberFormat="1" applyFill="1" applyAlignment="1">
      <alignment horizontal="left"/>
    </xf>
    <xf numFmtId="49" fontId="0" fillId="7" borderId="14" xfId="0" applyNumberFormat="1" applyFill="1" applyBorder="1" applyAlignment="1">
      <alignment horizontal="left"/>
    </xf>
    <xf numFmtId="49" fontId="0" fillId="0" borderId="11" xfId="0" applyNumberFormat="1" applyBorder="1" applyAlignment="1">
      <alignment horizontal="left"/>
    </xf>
    <xf numFmtId="49" fontId="0" fillId="0" borderId="4" xfId="0" applyNumberFormat="1" applyBorder="1" applyAlignment="1">
      <alignment vertical="top"/>
    </xf>
    <xf numFmtId="49" fontId="0" fillId="0" borderId="5" xfId="0" applyNumberFormat="1" applyBorder="1" applyAlignment="1">
      <alignment vertical="top"/>
    </xf>
    <xf numFmtId="49" fontId="0" fillId="0" borderId="7" xfId="0" applyNumberFormat="1" applyBorder="1"/>
    <xf numFmtId="49" fontId="0" fillId="0" borderId="8" xfId="0" applyNumberFormat="1" applyBorder="1"/>
    <xf numFmtId="49" fontId="0" fillId="0" borderId="46" xfId="0" applyNumberFormat="1" applyBorder="1"/>
    <xf numFmtId="49" fontId="13" fillId="0" borderId="66"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0" fillId="0" borderId="1" xfId="0" applyNumberFormat="1" applyBorder="1"/>
    <xf numFmtId="49" fontId="0" fillId="0" borderId="4" xfId="0" applyNumberFormat="1" applyBorder="1"/>
    <xf numFmtId="49" fontId="0" fillId="0" borderId="5" xfId="0" applyNumberFormat="1" applyBorder="1"/>
    <xf numFmtId="49" fontId="1" fillId="0" borderId="47" xfId="0" applyNumberFormat="1" applyFont="1" applyBorder="1" applyAlignment="1">
      <alignment horizontal="center"/>
    </xf>
    <xf numFmtId="49" fontId="1" fillId="0" borderId="48" xfId="0" applyNumberFormat="1" applyFont="1" applyBorder="1" applyAlignment="1">
      <alignment horizontal="center"/>
    </xf>
    <xf numFmtId="49" fontId="1" fillId="0" borderId="49" xfId="0" applyNumberFormat="1" applyFont="1" applyBorder="1" applyAlignment="1">
      <alignment horizontal="center"/>
    </xf>
    <xf numFmtId="49" fontId="12" fillId="0" borderId="7" xfId="0" applyNumberFormat="1" applyFont="1" applyBorder="1" applyAlignment="1">
      <alignment horizontal="left" indent="1"/>
    </xf>
    <xf numFmtId="49" fontId="12" fillId="0" borderId="8" xfId="0" applyNumberFormat="1" applyFont="1" applyBorder="1" applyAlignment="1">
      <alignment horizontal="left" indent="1"/>
    </xf>
    <xf numFmtId="49" fontId="12" fillId="0" borderId="46" xfId="0" applyNumberFormat="1" applyFont="1" applyBorder="1" applyAlignment="1">
      <alignment horizontal="left" indent="1"/>
    </xf>
    <xf numFmtId="49" fontId="0" fillId="0" borderId="79" xfId="0" applyNumberFormat="1" applyBorder="1" applyAlignment="1">
      <alignment horizontal="center"/>
    </xf>
    <xf numFmtId="49" fontId="0" fillId="0" borderId="50" xfId="0" applyNumberFormat="1" applyBorder="1" applyAlignment="1">
      <alignment horizontal="center"/>
    </xf>
    <xf numFmtId="49" fontId="0" fillId="0" borderId="80" xfId="0" applyNumberFormat="1" applyBorder="1" applyAlignment="1">
      <alignment horizontal="center"/>
    </xf>
    <xf numFmtId="49" fontId="0" fillId="0" borderId="1" xfId="0" applyNumberFormat="1" applyBorder="1" applyAlignment="1">
      <alignment horizontal="left" indent="1"/>
    </xf>
    <xf numFmtId="49" fontId="0" fillId="0" borderId="1" xfId="0" applyNumberFormat="1" applyBorder="1" applyAlignment="1">
      <alignment horizontal="left" indent="2"/>
    </xf>
    <xf numFmtId="49" fontId="0" fillId="0" borderId="6" xfId="0" applyNumberFormat="1" applyBorder="1" applyAlignment="1">
      <alignment vertical="top"/>
    </xf>
    <xf numFmtId="49" fontId="0" fillId="0" borderId="7" xfId="0" applyNumberFormat="1" applyBorder="1" applyAlignment="1">
      <alignment horizontal="left" indent="1"/>
    </xf>
    <xf numFmtId="49" fontId="0" fillId="0" borderId="8" xfId="0" applyNumberFormat="1" applyBorder="1" applyAlignment="1">
      <alignment horizontal="left" indent="1"/>
    </xf>
    <xf numFmtId="49" fontId="0" fillId="0" borderId="9" xfId="0" applyNumberFormat="1" applyBorder="1" applyAlignment="1">
      <alignment horizontal="left" indent="1"/>
    </xf>
    <xf numFmtId="165" fontId="1" fillId="7" borderId="12" xfId="0" applyNumberFormat="1" applyFont="1" applyFill="1" applyBorder="1" applyAlignment="1">
      <alignment horizontal="center"/>
    </xf>
    <xf numFmtId="49" fontId="0" fillId="7" borderId="1" xfId="0" applyNumberFormat="1" applyFill="1" applyBorder="1" applyAlignment="1">
      <alignment horizontal="center"/>
    </xf>
    <xf numFmtId="49" fontId="0" fillId="0" borderId="6" xfId="0" applyNumberFormat="1" applyBorder="1"/>
    <xf numFmtId="49" fontId="0" fillId="7" borderId="0" xfId="0" applyNumberFormat="1" applyFill="1" applyAlignment="1">
      <alignment horizontal="left" vertical="top"/>
    </xf>
    <xf numFmtId="49" fontId="0" fillId="7" borderId="14" xfId="0" applyNumberFormat="1" applyFill="1" applyBorder="1" applyAlignment="1">
      <alignment horizontal="left" vertical="top"/>
    </xf>
    <xf numFmtId="49" fontId="0" fillId="0" borderId="14" xfId="0" applyNumberFormat="1" applyBorder="1" applyAlignment="1">
      <alignment horizontal="left"/>
    </xf>
    <xf numFmtId="49" fontId="0" fillId="0" borderId="4" xfId="0" applyNumberFormat="1" applyBorder="1" applyAlignment="1">
      <alignment horizontal="left"/>
    </xf>
    <xf numFmtId="49" fontId="0" fillId="0" borderId="5" xfId="0" applyNumberFormat="1" applyBorder="1" applyAlignment="1">
      <alignment horizontal="left"/>
    </xf>
    <xf numFmtId="49" fontId="0" fillId="0" borderId="6" xfId="0" applyNumberFormat="1" applyBorder="1" applyAlignment="1">
      <alignment horizontal="left"/>
    </xf>
    <xf numFmtId="49" fontId="0" fillId="0" borderId="13" xfId="0" applyNumberFormat="1" applyBorder="1" applyAlignment="1">
      <alignment horizontal="center"/>
    </xf>
    <xf numFmtId="49" fontId="0" fillId="0" borderId="0" xfId="0" applyNumberFormat="1" applyAlignment="1">
      <alignment horizontal="center"/>
    </xf>
    <xf numFmtId="49" fontId="0" fillId="0" borderId="14" xfId="0" applyNumberForma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13" fillId="0" borderId="3" xfId="0" applyNumberFormat="1" applyFont="1" applyBorder="1" applyAlignment="1">
      <alignment horizontal="center" vertical="center"/>
    </xf>
    <xf numFmtId="49" fontId="0" fillId="0" borderId="5" xfId="0" applyNumberFormat="1" applyBorder="1" applyAlignment="1">
      <alignment horizontal="center"/>
    </xf>
    <xf numFmtId="49" fontId="0" fillId="0" borderId="6" xfId="0" applyNumberFormat="1" applyBorder="1" applyAlignment="1">
      <alignment horizontal="center"/>
    </xf>
    <xf numFmtId="49" fontId="0" fillId="0" borderId="71" xfId="0" applyNumberFormat="1" applyBorder="1" applyAlignment="1">
      <alignment horizontal="center"/>
    </xf>
    <xf numFmtId="49" fontId="0" fillId="0" borderId="63" xfId="0" applyNumberFormat="1" applyBorder="1" applyAlignment="1">
      <alignment horizontal="center"/>
    </xf>
    <xf numFmtId="49" fontId="0" fillId="7" borderId="0" xfId="0" applyNumberFormat="1" applyFill="1" applyAlignment="1">
      <alignment horizontal="center" wrapText="1"/>
    </xf>
    <xf numFmtId="49" fontId="0" fillId="7" borderId="14" xfId="0" applyNumberFormat="1" applyFill="1" applyBorder="1" applyAlignment="1">
      <alignment horizontal="center" wrapText="1"/>
    </xf>
    <xf numFmtId="0" fontId="1" fillId="0" borderId="7" xfId="0" applyFont="1" applyBorder="1" applyAlignment="1">
      <alignment horizontal="left"/>
    </xf>
    <xf numFmtId="0" fontId="1" fillId="0" borderId="8" xfId="0" applyFont="1" applyBorder="1" applyAlignment="1">
      <alignment horizontal="left"/>
    </xf>
    <xf numFmtId="0" fontId="12" fillId="0" borderId="13" xfId="0" applyFont="1" applyBorder="1" applyAlignment="1">
      <alignment horizontal="left"/>
    </xf>
    <xf numFmtId="0" fontId="12" fillId="0" borderId="0" xfId="0" applyFont="1" applyAlignment="1">
      <alignment horizontal="left"/>
    </xf>
    <xf numFmtId="49" fontId="10" fillId="0" borderId="0" xfId="0" applyNumberFormat="1" applyFont="1" applyAlignment="1">
      <alignment horizontal="center" wrapText="1"/>
    </xf>
    <xf numFmtId="49" fontId="10" fillId="0" borderId="0" xfId="0" applyNumberFormat="1" applyFont="1" applyAlignment="1">
      <alignment horizontal="center"/>
    </xf>
    <xf numFmtId="49" fontId="11" fillId="0" borderId="55" xfId="0" applyNumberFormat="1" applyFont="1" applyBorder="1" applyAlignment="1">
      <alignment horizontal="left"/>
    </xf>
    <xf numFmtId="49" fontId="0" fillId="0" borderId="56" xfId="0" applyNumberFormat="1" applyBorder="1" applyAlignment="1">
      <alignment horizontal="left"/>
    </xf>
    <xf numFmtId="49" fontId="1" fillId="0" borderId="58" xfId="0" applyNumberFormat="1" applyFont="1" applyBorder="1" applyAlignment="1">
      <alignment horizontal="center"/>
    </xf>
    <xf numFmtId="49" fontId="1" fillId="0" borderId="22" xfId="0" applyNumberFormat="1" applyFont="1" applyBorder="1" applyAlignment="1">
      <alignment horizontal="center"/>
    </xf>
    <xf numFmtId="49" fontId="1" fillId="0" borderId="59" xfId="0" applyNumberFormat="1" applyFont="1"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0" fillId="0" borderId="10" xfId="0" applyNumberFormat="1" applyBorder="1" applyAlignment="1">
      <alignment horizontal="center"/>
    </xf>
    <xf numFmtId="49" fontId="0" fillId="0" borderId="60" xfId="0" applyNumberFormat="1" applyBorder="1" applyAlignment="1">
      <alignment horizontal="center"/>
    </xf>
    <xf numFmtId="49" fontId="0" fillId="0" borderId="45" xfId="0" applyNumberFormat="1" applyBorder="1"/>
    <xf numFmtId="49" fontId="1" fillId="0" borderId="32" xfId="0" applyNumberFormat="1" applyFont="1" applyBorder="1" applyAlignment="1">
      <alignment horizontal="center"/>
    </xf>
    <xf numFmtId="49" fontId="1" fillId="0" borderId="33" xfId="0" applyNumberFormat="1" applyFont="1" applyBorder="1" applyAlignment="1">
      <alignment horizontal="center"/>
    </xf>
    <xf numFmtId="49" fontId="1" fillId="0" borderId="82" xfId="0" applyNumberFormat="1" applyFont="1" applyBorder="1" applyAlignment="1">
      <alignment horizontal="center"/>
    </xf>
    <xf numFmtId="49" fontId="0" fillId="0" borderId="83" xfId="0" applyNumberFormat="1" applyBorder="1" applyAlignment="1">
      <alignment horizontal="center"/>
    </xf>
    <xf numFmtId="49" fontId="0" fillId="0" borderId="84" xfId="0" applyNumberFormat="1" applyBorder="1" applyAlignment="1">
      <alignment horizontal="center"/>
    </xf>
    <xf numFmtId="0" fontId="6" fillId="12" borderId="4" xfId="4" applyFont="1" applyFill="1" applyBorder="1" applyAlignment="1">
      <alignment horizontal="center" vertical="center"/>
    </xf>
    <xf numFmtId="0" fontId="6" fillId="12" borderId="5" xfId="4" applyFont="1" applyFill="1" applyBorder="1" applyAlignment="1">
      <alignment horizontal="center" vertical="center"/>
    </xf>
    <xf numFmtId="0" fontId="6" fillId="0" borderId="0" xfId="4" applyFont="1" applyAlignment="1">
      <alignment horizontal="left"/>
    </xf>
    <xf numFmtId="0" fontId="19" fillId="0" borderId="0" xfId="0" applyFont="1" applyAlignment="1">
      <alignment horizontal="center" vertical="center" wrapText="1"/>
    </xf>
    <xf numFmtId="0" fontId="20" fillId="0" borderId="0" xfId="1" applyFont="1" applyAlignment="1">
      <alignment horizontal="center" vertical="center" wrapText="1"/>
    </xf>
    <xf numFmtId="0" fontId="19" fillId="0" borderId="0" xfId="0" applyFont="1" applyAlignment="1">
      <alignment horizontal="center" vertical="top"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19" fillId="0" borderId="0" xfId="0" applyFont="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35" fillId="0" borderId="0" xfId="0" applyFont="1"/>
    <xf numFmtId="164" fontId="0" fillId="6" borderId="12" xfId="0" applyNumberFormat="1" applyFill="1" applyBorder="1" applyProtection="1"/>
    <xf numFmtId="165" fontId="0" fillId="6" borderId="1" xfId="2" applyNumberFormat="1" applyFont="1" applyFill="1" applyBorder="1" applyProtection="1"/>
    <xf numFmtId="165" fontId="0" fillId="6" borderId="10" xfId="2" applyNumberFormat="1" applyFont="1" applyFill="1" applyBorder="1" applyProtection="1"/>
    <xf numFmtId="165" fontId="0" fillId="6" borderId="1" xfId="0" applyNumberFormat="1" applyFill="1" applyBorder="1" applyProtection="1"/>
    <xf numFmtId="165" fontId="0" fillId="6" borderId="12" xfId="0" applyNumberFormat="1" applyFill="1" applyBorder="1" applyProtection="1"/>
    <xf numFmtId="165" fontId="0" fillId="6" borderId="10" xfId="0" applyNumberFormat="1" applyFill="1" applyBorder="1" applyProtection="1"/>
    <xf numFmtId="165" fontId="0" fillId="6" borderId="8" xfId="0" applyNumberFormat="1" applyFill="1" applyBorder="1" applyProtection="1"/>
    <xf numFmtId="165" fontId="0" fillId="6" borderId="3" xfId="2" applyNumberFormat="1" applyFont="1" applyFill="1" applyBorder="1" applyProtection="1"/>
    <xf numFmtId="165" fontId="0" fillId="6" borderId="9" xfId="0" applyNumberFormat="1" applyFill="1" applyBorder="1" applyProtection="1"/>
    <xf numFmtId="0" fontId="0" fillId="6" borderId="3" xfId="0" applyFill="1" applyBorder="1" applyProtection="1"/>
    <xf numFmtId="169" fontId="0" fillId="6" borderId="7" xfId="0" applyNumberFormat="1" applyFill="1" applyBorder="1" applyProtection="1"/>
    <xf numFmtId="165" fontId="0" fillId="6" borderId="3" xfId="0" applyNumberFormat="1" applyFill="1" applyBorder="1" applyProtection="1"/>
    <xf numFmtId="165" fontId="0" fillId="6" borderId="7" xfId="0" applyNumberFormat="1" applyFill="1" applyBorder="1" applyProtection="1"/>
    <xf numFmtId="165" fontId="0" fillId="6" borderId="10" xfId="0" applyNumberFormat="1" applyFill="1" applyBorder="1" applyAlignment="1" applyProtection="1">
      <alignment horizontal="center"/>
    </xf>
    <xf numFmtId="165" fontId="0" fillId="6" borderId="12" xfId="0" applyNumberFormat="1" applyFill="1" applyBorder="1" applyAlignment="1" applyProtection="1">
      <alignment horizontal="center"/>
    </xf>
    <xf numFmtId="165" fontId="0" fillId="6" borderId="75" xfId="0" applyNumberFormat="1" applyFill="1" applyBorder="1" applyAlignment="1" applyProtection="1">
      <alignment horizontal="center"/>
    </xf>
    <xf numFmtId="165" fontId="0" fillId="6" borderId="76" xfId="0" applyNumberFormat="1" applyFill="1" applyBorder="1" applyAlignment="1" applyProtection="1">
      <alignment horizontal="center"/>
    </xf>
    <xf numFmtId="165" fontId="0" fillId="0" borderId="72" xfId="0" applyNumberFormat="1" applyBorder="1" applyAlignment="1" applyProtection="1">
      <alignment horizontal="center"/>
      <protection locked="0"/>
    </xf>
    <xf numFmtId="165" fontId="0" fillId="0" borderId="73" xfId="0" applyNumberFormat="1" applyBorder="1" applyAlignment="1" applyProtection="1">
      <alignment horizontal="center"/>
      <protection locked="0"/>
    </xf>
    <xf numFmtId="165" fontId="0" fillId="0" borderId="74"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4" xfId="2" applyNumberFormat="1" applyFont="1" applyBorder="1" applyAlignment="1" applyProtection="1">
      <alignment horizontal="center"/>
      <protection locked="0"/>
    </xf>
    <xf numFmtId="165" fontId="0" fillId="0" borderId="5"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5" fontId="0" fillId="0" borderId="10" xfId="2" applyNumberFormat="1" applyFont="1" applyBorder="1" applyAlignment="1" applyProtection="1">
      <alignment horizontal="center"/>
      <protection locked="0"/>
    </xf>
    <xf numFmtId="165" fontId="0" fillId="0" borderId="11" xfId="2" applyNumberFormat="1" applyFont="1" applyBorder="1" applyAlignment="1" applyProtection="1">
      <alignment horizontal="center"/>
      <protection locked="0"/>
    </xf>
    <xf numFmtId="165" fontId="0" fillId="0" borderId="12" xfId="2" applyNumberFormat="1"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1" xfId="0" applyFill="1" applyBorder="1" applyProtection="1">
      <protection locked="0"/>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12" xfId="0" applyFill="1" applyBorder="1" applyAlignment="1" applyProtection="1">
      <alignment horizontal="center"/>
      <protection locked="0"/>
    </xf>
    <xf numFmtId="165" fontId="0" fillId="3" borderId="17" xfId="0" applyNumberFormat="1" applyFill="1" applyBorder="1" applyAlignment="1" applyProtection="1">
      <alignment horizontal="center"/>
    </xf>
    <xf numFmtId="165" fontId="0" fillId="3" borderId="18" xfId="0" applyNumberFormat="1" applyFill="1" applyBorder="1" applyAlignment="1" applyProtection="1">
      <alignment horizontal="center"/>
    </xf>
    <xf numFmtId="165" fontId="0" fillId="3" borderId="10" xfId="0" applyNumberFormat="1" applyFill="1" applyBorder="1" applyAlignment="1" applyProtection="1">
      <alignment horizontal="center"/>
    </xf>
    <xf numFmtId="165" fontId="0" fillId="3" borderId="12" xfId="0" applyNumberFormat="1" applyFill="1" applyBorder="1" applyAlignment="1" applyProtection="1">
      <alignment horizontal="center"/>
    </xf>
    <xf numFmtId="164" fontId="0" fillId="3" borderId="26" xfId="0" applyNumberFormat="1" applyFill="1" applyBorder="1" applyAlignment="1" applyProtection="1">
      <alignment horizontal="center"/>
    </xf>
    <xf numFmtId="164" fontId="0" fillId="3" borderId="27" xfId="0" applyNumberFormat="1" applyFill="1" applyBorder="1" applyAlignment="1" applyProtection="1">
      <alignment horizontal="center"/>
    </xf>
    <xf numFmtId="164" fontId="0" fillId="3" borderId="78" xfId="0" applyNumberFormat="1" applyFill="1" applyBorder="1" applyAlignment="1" applyProtection="1">
      <alignment horizontal="center"/>
    </xf>
    <xf numFmtId="165" fontId="0" fillId="3" borderId="1" xfId="0" applyNumberFormat="1" applyFill="1" applyBorder="1" applyAlignment="1" applyProtection="1">
      <alignment horizontal="center"/>
    </xf>
    <xf numFmtId="165" fontId="0" fillId="3" borderId="11" xfId="0" applyNumberFormat="1" applyFill="1" applyBorder="1" applyAlignment="1" applyProtection="1">
      <alignment horizontal="center"/>
    </xf>
    <xf numFmtId="165" fontId="0" fillId="3" borderId="4" xfId="0" applyNumberFormat="1" applyFill="1" applyBorder="1" applyAlignment="1" applyProtection="1">
      <alignment horizontal="center"/>
    </xf>
    <xf numFmtId="165" fontId="0" fillId="3" borderId="5"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26" xfId="0" applyNumberFormat="1" applyFill="1" applyBorder="1" applyAlignment="1" applyProtection="1">
      <alignment horizontal="center"/>
    </xf>
    <xf numFmtId="165" fontId="0" fillId="3" borderId="27" xfId="0" applyNumberFormat="1" applyFill="1" applyBorder="1" applyAlignment="1" applyProtection="1">
      <alignment horizontal="center"/>
    </xf>
    <xf numFmtId="165" fontId="0" fillId="3" borderId="78" xfId="0" applyNumberFormat="1" applyFill="1" applyBorder="1" applyAlignment="1" applyProtection="1">
      <alignment horizontal="center"/>
    </xf>
    <xf numFmtId="165" fontId="0" fillId="3" borderId="30" xfId="0" applyNumberFormat="1" applyFill="1" applyBorder="1" applyAlignment="1" applyProtection="1">
      <alignment horizontal="center"/>
    </xf>
    <xf numFmtId="165" fontId="0" fillId="3" borderId="31" xfId="0" applyNumberFormat="1" applyFill="1" applyBorder="1" applyAlignment="1" applyProtection="1">
      <alignment horizontal="center"/>
    </xf>
    <xf numFmtId="165" fontId="0" fillId="3" borderId="32" xfId="0" applyNumberFormat="1" applyFill="1" applyBorder="1" applyAlignment="1" applyProtection="1">
      <alignment horizontal="center"/>
    </xf>
    <xf numFmtId="165" fontId="0" fillId="3" borderId="33" xfId="0" applyNumberFormat="1" applyFill="1" applyBorder="1" applyAlignment="1" applyProtection="1">
      <alignment horizontal="center"/>
    </xf>
    <xf numFmtId="165" fontId="0" fillId="3" borderId="34" xfId="0" applyNumberFormat="1" applyFill="1" applyBorder="1" applyAlignment="1" applyProtection="1">
      <alignment horizontal="center"/>
    </xf>
    <xf numFmtId="0" fontId="0" fillId="6" borderId="10"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4" fillId="6" borderId="11" xfId="0" applyFont="1" applyFill="1" applyBorder="1" applyAlignment="1" applyProtection="1">
      <alignment horizontal="left"/>
      <protection locked="0"/>
    </xf>
    <xf numFmtId="0" fontId="4" fillId="6" borderId="12" xfId="0" applyFont="1" applyFill="1" applyBorder="1" applyAlignment="1" applyProtection="1">
      <alignment horizontal="left"/>
      <protection locked="0"/>
    </xf>
    <xf numFmtId="0" fontId="4" fillId="6" borderId="10" xfId="0" applyFont="1" applyFill="1" applyBorder="1" applyProtection="1">
      <protection locked="0"/>
    </xf>
    <xf numFmtId="0" fontId="4" fillId="6" borderId="11" xfId="0" applyFont="1" applyFill="1" applyBorder="1" applyProtection="1">
      <protection locked="0"/>
    </xf>
    <xf numFmtId="0" fontId="4" fillId="6" borderId="12" xfId="0" applyFont="1" applyFill="1" applyBorder="1" applyProtection="1">
      <protection locked="0"/>
    </xf>
    <xf numFmtId="0" fontId="0" fillId="6" borderId="10"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2" xfId="0" applyFill="1" applyBorder="1" applyAlignment="1" applyProtection="1">
      <alignment horizontal="left" vertical="top"/>
      <protection locked="0"/>
    </xf>
    <xf numFmtId="165" fontId="0" fillId="0" borderId="7" xfId="2" applyNumberFormat="1" applyFont="1" applyFill="1" applyBorder="1" applyAlignment="1" applyProtection="1">
      <alignment horizontal="center"/>
      <protection locked="0"/>
    </xf>
    <xf numFmtId="0" fontId="0" fillId="0" borderId="7" xfId="2" applyNumberFormat="1" applyFont="1" applyFill="1" applyBorder="1" applyAlignment="1" applyProtection="1">
      <alignment horizontal="center"/>
      <protection locked="0"/>
    </xf>
    <xf numFmtId="10" fontId="0" fillId="0" borderId="3" xfId="3" applyNumberFormat="1" applyFont="1" applyFill="1" applyBorder="1" applyAlignment="1" applyProtection="1">
      <alignment horizontal="center"/>
      <protection locked="0"/>
    </xf>
    <xf numFmtId="165" fontId="0" fillId="0" borderId="10" xfId="2" applyNumberFormat="1" applyFont="1" applyFill="1" applyBorder="1" applyAlignment="1" applyProtection="1">
      <alignment horizontal="center"/>
      <protection locked="0"/>
    </xf>
    <xf numFmtId="0" fontId="0" fillId="0" borderId="10" xfId="2" applyNumberFormat="1" applyFont="1" applyFill="1" applyBorder="1" applyAlignment="1" applyProtection="1">
      <alignment horizontal="center"/>
      <protection locked="0"/>
    </xf>
    <xf numFmtId="10" fontId="0" fillId="0" borderId="1" xfId="3" applyNumberFormat="1" applyFont="1" applyFill="1" applyBorder="1" applyAlignment="1" applyProtection="1">
      <alignment horizontal="center"/>
      <protection locked="0"/>
    </xf>
    <xf numFmtId="165" fontId="0" fillId="0" borderId="4" xfId="2" applyNumberFormat="1" applyFont="1" applyFill="1" applyBorder="1" applyAlignment="1" applyProtection="1">
      <alignment horizontal="center"/>
      <protection locked="0"/>
    </xf>
    <xf numFmtId="0" fontId="0" fillId="0" borderId="4" xfId="2" applyNumberFormat="1" applyFont="1" applyFill="1" applyBorder="1" applyAlignment="1" applyProtection="1">
      <alignment horizontal="center"/>
      <protection locked="0"/>
    </xf>
    <xf numFmtId="10" fontId="0" fillId="0" borderId="2" xfId="3" applyNumberFormat="1" applyFont="1" applyFill="1" applyBorder="1" applyAlignment="1" applyProtection="1">
      <alignment horizontal="center"/>
      <protection locked="0"/>
    </xf>
    <xf numFmtId="165" fontId="0" fillId="0" borderId="1" xfId="2" applyNumberFormat="1" applyFont="1" applyFill="1" applyBorder="1" applyAlignment="1" applyProtection="1">
      <alignment horizontal="center"/>
      <protection locked="0"/>
    </xf>
    <xf numFmtId="0" fontId="0" fillId="0" borderId="1" xfId="2" applyNumberFormat="1" applyFont="1" applyFill="1" applyBorder="1" applyAlignment="1" applyProtection="1">
      <alignment horizontal="center"/>
      <protection locked="0"/>
    </xf>
    <xf numFmtId="165" fontId="0" fillId="0" borderId="2" xfId="2" applyNumberFormat="1" applyFont="1" applyFill="1" applyBorder="1" applyAlignment="1" applyProtection="1">
      <alignment horizontal="center"/>
      <protection locked="0"/>
    </xf>
    <xf numFmtId="0" fontId="0" fillId="0" borderId="2" xfId="2" applyNumberFormat="1" applyFont="1" applyFill="1" applyBorder="1" applyAlignment="1" applyProtection="1">
      <alignment horizontal="center"/>
      <protection locked="0"/>
    </xf>
    <xf numFmtId="10" fontId="0" fillId="0" borderId="10" xfId="3" applyNumberFormat="1" applyFont="1" applyBorder="1" applyAlignment="1" applyProtection="1">
      <alignment horizontal="center"/>
      <protection locked="0"/>
    </xf>
    <xf numFmtId="10" fontId="0" fillId="0" borderId="11" xfId="3" applyNumberFormat="1" applyFont="1" applyBorder="1" applyAlignment="1" applyProtection="1">
      <alignment horizontal="center"/>
      <protection locked="0"/>
    </xf>
    <xf numFmtId="10" fontId="0" fillId="0" borderId="12" xfId="3" applyNumberFormat="1" applyFont="1" applyBorder="1" applyAlignment="1" applyProtection="1">
      <alignment horizontal="center"/>
      <protection locked="0"/>
    </xf>
    <xf numFmtId="10" fontId="2" fillId="0" borderId="4" xfId="3" applyNumberFormat="1" applyFont="1" applyFill="1" applyBorder="1" applyAlignment="1" applyProtection="1">
      <alignment horizontal="center"/>
      <protection locked="0"/>
    </xf>
    <xf numFmtId="10" fontId="2" fillId="0" borderId="5" xfId="3" applyNumberFormat="1" applyFont="1" applyFill="1" applyBorder="1" applyAlignment="1" applyProtection="1">
      <alignment horizontal="center"/>
      <protection locked="0"/>
    </xf>
    <xf numFmtId="10" fontId="2" fillId="0" borderId="6" xfId="3" applyNumberFormat="1" applyFont="1" applyFill="1" applyBorder="1" applyAlignment="1" applyProtection="1">
      <alignment horizontal="center"/>
      <protection locked="0"/>
    </xf>
    <xf numFmtId="10" fontId="2" fillId="0" borderId="10" xfId="3" applyNumberFormat="1" applyFont="1" applyFill="1" applyBorder="1" applyAlignment="1" applyProtection="1">
      <alignment horizontal="center"/>
      <protection locked="0"/>
    </xf>
    <xf numFmtId="10" fontId="2" fillId="0" borderId="11" xfId="3" applyNumberFormat="1" applyFont="1" applyFill="1" applyBorder="1" applyAlignment="1" applyProtection="1">
      <alignment horizontal="center"/>
      <protection locked="0"/>
    </xf>
    <xf numFmtId="10" fontId="2" fillId="0" borderId="12" xfId="3" applyNumberFormat="1" applyFont="1" applyFill="1" applyBorder="1" applyAlignment="1" applyProtection="1">
      <alignment horizontal="center"/>
      <protection locked="0"/>
    </xf>
    <xf numFmtId="43" fontId="0" fillId="0" borderId="8" xfId="0" applyNumberFormat="1" applyBorder="1" applyProtection="1">
      <protection locked="0"/>
    </xf>
    <xf numFmtId="0" fontId="0" fillId="10" borderId="1" xfId="0" applyFill="1" applyBorder="1" applyProtection="1">
      <protection locked="0"/>
    </xf>
    <xf numFmtId="43" fontId="0" fillId="0" borderId="11" xfId="0" applyNumberFormat="1" applyBorder="1" applyProtection="1">
      <protection locked="0"/>
    </xf>
    <xf numFmtId="43" fontId="0" fillId="0" borderId="5" xfId="0" applyNumberFormat="1" applyBorder="1" applyProtection="1">
      <protection locked="0"/>
    </xf>
    <xf numFmtId="0" fontId="0" fillId="10" borderId="2" xfId="0" applyFill="1" applyBorder="1" applyProtection="1">
      <protection locked="0"/>
    </xf>
    <xf numFmtId="43" fontId="0" fillId="0" borderId="9" xfId="0" applyNumberFormat="1" applyBorder="1" applyProtection="1">
      <protection locked="0"/>
    </xf>
    <xf numFmtId="0" fontId="0" fillId="10" borderId="7" xfId="0" applyFill="1" applyBorder="1" applyAlignment="1" applyProtection="1">
      <alignment horizontal="left"/>
      <protection locked="0"/>
    </xf>
    <xf numFmtId="43" fontId="0" fillId="0" borderId="12" xfId="0" applyNumberFormat="1" applyBorder="1" applyProtection="1">
      <protection locked="0"/>
    </xf>
    <xf numFmtId="0" fontId="0" fillId="10" borderId="10" xfId="0" applyFill="1" applyBorder="1" applyAlignment="1" applyProtection="1">
      <alignment horizontal="left"/>
      <protection locked="0"/>
    </xf>
    <xf numFmtId="43" fontId="0" fillId="0" borderId="6" xfId="0" applyNumberFormat="1" applyBorder="1" applyProtection="1">
      <protection locked="0"/>
    </xf>
    <xf numFmtId="0" fontId="0" fillId="10" borderId="4" xfId="0" applyFill="1" applyBorder="1" applyAlignment="1" applyProtection="1">
      <alignment horizontal="left"/>
      <protection locked="0"/>
    </xf>
    <xf numFmtId="0" fontId="0" fillId="10" borderId="7" xfId="0" applyFill="1" applyBorder="1" applyAlignment="1" applyProtection="1">
      <alignment horizontal="center"/>
      <protection locked="0"/>
    </xf>
    <xf numFmtId="0" fontId="0" fillId="10" borderId="10" xfId="0" applyFill="1" applyBorder="1" applyAlignment="1" applyProtection="1">
      <alignment horizontal="center"/>
      <protection locked="0"/>
    </xf>
    <xf numFmtId="14" fontId="0" fillId="0" borderId="10"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0" fontId="0" fillId="11" borderId="1" xfId="0" applyFill="1" applyBorder="1" applyProtection="1">
      <protection locked="0"/>
    </xf>
    <xf numFmtId="14" fontId="0" fillId="0" borderId="1" xfId="0" applyNumberFormat="1" applyBorder="1" applyProtection="1">
      <protection locked="0"/>
    </xf>
    <xf numFmtId="2" fontId="7" fillId="14" borderId="94" xfId="0" applyNumberFormat="1" applyFont="1" applyFill="1" applyBorder="1" applyAlignment="1" applyProtection="1">
      <alignment horizontal="center"/>
      <protection locked="0"/>
    </xf>
    <xf numFmtId="2" fontId="7" fillId="14" borderId="95" xfId="0" applyNumberFormat="1" applyFont="1" applyFill="1" applyBorder="1" applyAlignment="1" applyProtection="1">
      <alignment horizontal="center"/>
      <protection locked="0"/>
    </xf>
    <xf numFmtId="2" fontId="7" fillId="14" borderId="96" xfId="0" applyNumberFormat="1" applyFont="1" applyFill="1" applyBorder="1" applyAlignment="1" applyProtection="1">
      <alignment horizontal="center"/>
      <protection locked="0"/>
    </xf>
    <xf numFmtId="0" fontId="2" fillId="6" borderId="1" xfId="0" applyFont="1" applyFill="1" applyBorder="1" applyAlignment="1" applyProtection="1">
      <alignment horizontal="left" wrapText="1"/>
      <protection locked="0"/>
    </xf>
    <xf numFmtId="10" fontId="2" fillId="6" borderId="10" xfId="0" applyNumberFormat="1" applyFont="1" applyFill="1" applyBorder="1" applyAlignment="1" applyProtection="1">
      <alignment horizontal="center"/>
      <protection locked="0"/>
    </xf>
    <xf numFmtId="10" fontId="2" fillId="6" borderId="11" xfId="0" applyNumberFormat="1" applyFont="1" applyFill="1" applyBorder="1" applyAlignment="1" applyProtection="1">
      <alignment horizontal="center"/>
      <protection locked="0"/>
    </xf>
    <xf numFmtId="165" fontId="0" fillId="0" borderId="0" xfId="0" applyNumberFormat="1" applyProtection="1">
      <protection locked="0"/>
    </xf>
    <xf numFmtId="10" fontId="7" fillId="0" borderId="10" xfId="3" applyNumberFormat="1" applyFont="1" applyBorder="1" applyAlignment="1" applyProtection="1">
      <alignment horizontal="center"/>
      <protection locked="0"/>
    </xf>
    <xf numFmtId="10" fontId="7" fillId="0" borderId="11" xfId="3" applyNumberFormat="1" applyFont="1" applyBorder="1" applyAlignment="1" applyProtection="1">
      <alignment horizontal="center"/>
      <protection locked="0"/>
    </xf>
    <xf numFmtId="10" fontId="7" fillId="0" borderId="12" xfId="3" applyNumberFormat="1" applyFont="1" applyBorder="1" applyAlignment="1" applyProtection="1">
      <alignment horizontal="center"/>
      <protection locked="0"/>
    </xf>
    <xf numFmtId="10" fontId="7" fillId="0" borderId="1" xfId="0" applyNumberFormat="1" applyFont="1" applyBorder="1" applyAlignment="1" applyProtection="1">
      <alignment horizontal="center" vertical="top" wrapText="1"/>
      <protection locked="0"/>
    </xf>
  </cellXfs>
  <cellStyles count="7">
    <cellStyle name="Currency" xfId="2" builtinId="4"/>
    <cellStyle name="Currency 4" xfId="5" xr:uid="{D64B890F-B750-4DEE-A1C7-DC2966B3E565}"/>
    <cellStyle name="Hyperlink" xfId="1" builtinId="8"/>
    <cellStyle name="Normal" xfId="0" builtinId="0"/>
    <cellStyle name="Normal 2" xfId="4" xr:uid="{42FC485F-8F5B-41C2-97D2-14DA69E87128}"/>
    <cellStyle name="Normal 3" xfId="6" xr:uid="{33B6635F-058D-471E-8BA5-60DE661C103A}"/>
    <cellStyle name="Percent" xfId="3" builtinId="5"/>
  </cellStyles>
  <dxfs count="1">
    <dxf>
      <fill>
        <patternFill>
          <bgColor theme="3" tint="0.79998168889431442"/>
        </patternFill>
      </fill>
    </dxf>
  </dxfs>
  <tableStyles count="0" defaultTableStyle="TableStyleMedium2" defaultPivotStyle="PivotStyleLight16"/>
  <colors>
    <mruColors>
      <color rgb="FFDE0000"/>
      <color rgb="FFFFFDAB"/>
      <color rgb="FFFFFD91"/>
      <color rgb="FFFF8B8B"/>
      <color rgb="FFFFD5D5"/>
      <color rgb="FFFFABAB"/>
      <color rgb="FFD9CAC3"/>
      <color rgb="FFA49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2007828</xdr:colOff>
      <xdr:row>7</xdr:row>
      <xdr:rowOff>104976</xdr:rowOff>
    </xdr:to>
    <xdr:pic>
      <xdr:nvPicPr>
        <xdr:cNvPr id="3" name="Picture 2">
          <a:extLst>
            <a:ext uri="{FF2B5EF4-FFF2-40B4-BE49-F238E27FC236}">
              <a16:creationId xmlns:a16="http://schemas.microsoft.com/office/drawing/2014/main" id="{4BA37161-54B9-80BE-79E0-628584985A3B}"/>
            </a:ext>
          </a:extLst>
        </xdr:cNvPr>
        <xdr:cNvPicPr>
          <a:picLocks noChangeAspect="1"/>
        </xdr:cNvPicPr>
      </xdr:nvPicPr>
      <xdr:blipFill>
        <a:blip xmlns:r="http://schemas.openxmlformats.org/officeDocument/2006/relationships" r:embed="rId1"/>
        <a:stretch>
          <a:fillRect/>
        </a:stretch>
      </xdr:blipFill>
      <xdr:spPr>
        <a:xfrm>
          <a:off x="0" y="0"/>
          <a:ext cx="8802328" cy="1438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3" name="TextBox 2">
          <a:extLst>
            <a:ext uri="{FF2B5EF4-FFF2-40B4-BE49-F238E27FC236}">
              <a16:creationId xmlns:a16="http://schemas.microsoft.com/office/drawing/2014/main" id="{3EDB0C0D-B58B-473D-9D56-5050418B2AF9}"/>
            </a:ext>
          </a:extLst>
        </xdr:cNvPr>
        <xdr:cNvSpPr txBox="1"/>
      </xdr:nvSpPr>
      <xdr:spPr>
        <a:xfrm>
          <a:off x="2247900" y="297180"/>
          <a:ext cx="257175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2" name="TextBox 1">
          <a:extLst>
            <a:ext uri="{FF2B5EF4-FFF2-40B4-BE49-F238E27FC236}">
              <a16:creationId xmlns:a16="http://schemas.microsoft.com/office/drawing/2014/main" id="{425442E9-6E11-4113-B0CE-886A3DF51B33}"/>
            </a:ext>
          </a:extLst>
        </xdr:cNvPr>
        <xdr:cNvSpPr txBox="1"/>
      </xdr:nvSpPr>
      <xdr:spPr>
        <a:xfrm>
          <a:off x="476250" y="201930"/>
          <a:ext cx="34956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2" name="TextBox 1">
          <a:extLst>
            <a:ext uri="{FF2B5EF4-FFF2-40B4-BE49-F238E27FC236}">
              <a16:creationId xmlns:a16="http://schemas.microsoft.com/office/drawing/2014/main" id="{CBC38F82-C3C2-43FF-ACEE-98B04AA0BFA9}"/>
            </a:ext>
          </a:extLst>
        </xdr:cNvPr>
        <xdr:cNvSpPr txBox="1"/>
      </xdr:nvSpPr>
      <xdr:spPr>
        <a:xfrm>
          <a:off x="476250" y="201930"/>
          <a:ext cx="34956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2" name="TextBox 1">
          <a:extLst>
            <a:ext uri="{FF2B5EF4-FFF2-40B4-BE49-F238E27FC236}">
              <a16:creationId xmlns:a16="http://schemas.microsoft.com/office/drawing/2014/main" id="{40A9AF75-A4E8-468D-857B-5E70889230AA}"/>
            </a:ext>
          </a:extLst>
        </xdr:cNvPr>
        <xdr:cNvSpPr txBox="1"/>
      </xdr:nvSpPr>
      <xdr:spPr>
        <a:xfrm>
          <a:off x="476250" y="201930"/>
          <a:ext cx="34956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2" name="TextBox 1">
          <a:extLst>
            <a:ext uri="{FF2B5EF4-FFF2-40B4-BE49-F238E27FC236}">
              <a16:creationId xmlns:a16="http://schemas.microsoft.com/office/drawing/2014/main" id="{6A3B03D2-7AEA-4A4F-9B44-332F88CE222C}"/>
            </a:ext>
          </a:extLst>
        </xdr:cNvPr>
        <xdr:cNvSpPr txBox="1"/>
      </xdr:nvSpPr>
      <xdr:spPr>
        <a:xfrm>
          <a:off x="476250" y="201930"/>
          <a:ext cx="34956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2247900</xdr:colOff>
      <xdr:row>0</xdr:row>
      <xdr:rowOff>297180</xdr:rowOff>
    </xdr:from>
    <xdr:to>
      <xdr:col>4</xdr:col>
      <xdr:colOff>419100</xdr:colOff>
      <xdr:row>3</xdr:row>
      <xdr:rowOff>144780</xdr:rowOff>
    </xdr:to>
    <xdr:sp macro="" textlink="">
      <xdr:nvSpPr>
        <xdr:cNvPr id="2" name="TextBox 1">
          <a:extLst>
            <a:ext uri="{FF2B5EF4-FFF2-40B4-BE49-F238E27FC236}">
              <a16:creationId xmlns:a16="http://schemas.microsoft.com/office/drawing/2014/main" id="{AD871D4C-5672-4BBC-A2B5-1DE40CF62974}"/>
            </a:ext>
          </a:extLst>
        </xdr:cNvPr>
        <xdr:cNvSpPr txBox="1"/>
      </xdr:nvSpPr>
      <xdr:spPr>
        <a:xfrm>
          <a:off x="476250" y="201930"/>
          <a:ext cx="34956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SUMMARY</a:t>
          </a:r>
          <a:r>
            <a:rPr lang="en-US" sz="1600" b="1" baseline="0"/>
            <a:t> </a:t>
          </a:r>
        </a:p>
        <a:p>
          <a:pPr algn="ctr"/>
          <a:r>
            <a:rPr lang="en-US" sz="1600" b="1" baseline="0"/>
            <a:t>PROPOSAL BUDGET</a:t>
          </a:r>
          <a:endParaRPr lang="en-US" sz="16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mjohnson0620\AppData\Local\Microsoft\Windows\INetCache\Content.Outlook\X49C1N0V\CU%20NSF%205%20yr%20Budget%20Template.xlsx" TargetMode="External"/><Relationship Id="rId1" Type="http://schemas.openxmlformats.org/officeDocument/2006/relationships/externalLinkPath" Target="file:///C:\Users\wmjohnson0620\AppData\Local\Microsoft\Windows\INetCache\Content.Outlook\X49C1N0V\CU%20NSF%205%20yr%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 Budget"/>
      <sheetName val="Start"/>
      <sheetName val="Dialog1"/>
      <sheetName val="Dialog2"/>
      <sheetName val="Dialog3"/>
      <sheetName val="Dialog4"/>
      <sheetName val="Dialog5"/>
      <sheetName val="PRINT"/>
      <sheetName val="RATES"/>
      <sheetName val="Year 1"/>
      <sheetName val="Year 2"/>
      <sheetName val="Year 3"/>
      <sheetName val="Year 4"/>
      <sheetName val="Year 5"/>
      <sheetName val="All Years"/>
      <sheetName val="Module1"/>
      <sheetName val="Module3"/>
      <sheetName val="Module4"/>
      <sheetName val="Module2"/>
      <sheetName val="Module5"/>
      <sheetName val="Module6"/>
      <sheetName val="Module7"/>
      <sheetName val="Module8"/>
      <sheetName val="Module9"/>
      <sheetName val="Module10"/>
      <sheetName val="Module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2">
          <cell r="D22">
            <v>5</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gsa.gov/travel?topnav=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D585-0FD3-4689-AA39-EE9F173F83D0}">
  <dimension ref="A3:U69"/>
  <sheetViews>
    <sheetView topLeftCell="A53" zoomScale="75" zoomScaleNormal="75" workbookViewId="0">
      <selection activeCell="G24" sqref="G24"/>
    </sheetView>
  </sheetViews>
  <sheetFormatPr defaultRowHeight="15" x14ac:dyDescent="0.25"/>
  <cols>
    <col min="1" max="1" width="6.5703125" bestFit="1" customWidth="1"/>
    <col min="2" max="2" width="6.42578125" customWidth="1"/>
    <col min="3" max="3" width="19.7109375" customWidth="1"/>
    <col min="4" max="4" width="14.85546875" bestFit="1" customWidth="1"/>
    <col min="5" max="5" width="9.140625" customWidth="1"/>
    <col min="6" max="6" width="15" customWidth="1"/>
    <col min="7" max="7" width="17.7109375" customWidth="1"/>
    <col min="8" max="8" width="12.140625" customWidth="1"/>
    <col min="9" max="9" width="30.7109375" customWidth="1"/>
    <col min="10" max="10" width="11.7109375" customWidth="1"/>
    <col min="11" max="11" width="8.140625" bestFit="1" customWidth="1"/>
    <col min="12" max="12" width="13.28515625" bestFit="1" customWidth="1"/>
    <col min="13" max="13" width="0.28515625" customWidth="1"/>
    <col min="14" max="14" width="25.85546875" customWidth="1"/>
    <col min="15" max="15" width="14.85546875" bestFit="1" customWidth="1"/>
    <col min="16" max="16" width="11.140625" customWidth="1"/>
    <col min="17" max="17" width="8.140625" bestFit="1" customWidth="1"/>
    <col min="18" max="18" width="13.28515625" bestFit="1" customWidth="1"/>
    <col min="19" max="19" width="0.28515625" customWidth="1"/>
    <col min="20" max="20" width="12.7109375" customWidth="1"/>
    <col min="21" max="21" width="13.28515625" bestFit="1" customWidth="1"/>
  </cols>
  <sheetData>
    <row r="3" spans="1:21" x14ac:dyDescent="0.25">
      <c r="A3" s="266"/>
      <c r="B3" s="266"/>
      <c r="C3" s="267"/>
      <c r="D3" s="267"/>
      <c r="E3" s="267"/>
      <c r="F3" s="267"/>
      <c r="G3" s="41"/>
      <c r="H3" s="2"/>
      <c r="I3" s="2"/>
    </row>
    <row r="4" spans="1:21" x14ac:dyDescent="0.25">
      <c r="A4" s="266"/>
      <c r="B4" s="266"/>
      <c r="C4" s="267"/>
      <c r="D4" s="267"/>
      <c r="E4" s="267"/>
      <c r="F4" s="267"/>
      <c r="G4" s="41"/>
      <c r="H4" s="2"/>
      <c r="I4" s="2"/>
    </row>
    <row r="5" spans="1:21" x14ac:dyDescent="0.25">
      <c r="A5" s="266"/>
      <c r="B5" s="266"/>
      <c r="C5" s="267"/>
      <c r="D5" s="267"/>
      <c r="E5" s="267"/>
      <c r="F5" s="267"/>
      <c r="G5" s="41"/>
      <c r="H5" s="2"/>
      <c r="I5" s="2"/>
    </row>
    <row r="6" spans="1:21" x14ac:dyDescent="0.25">
      <c r="A6" s="266"/>
      <c r="B6" s="266"/>
      <c r="C6" s="114"/>
      <c r="D6" s="267"/>
      <c r="E6" s="267"/>
      <c r="F6" s="114"/>
      <c r="I6" s="45"/>
    </row>
    <row r="9" spans="1:21" ht="15.75" thickBot="1" x14ac:dyDescent="0.3"/>
    <row r="10" spans="1:21" x14ac:dyDescent="0.25">
      <c r="A10" s="79"/>
      <c r="B10" s="148" t="s">
        <v>62</v>
      </c>
      <c r="C10" s="149"/>
      <c r="D10" s="149"/>
      <c r="E10" s="149"/>
      <c r="F10" s="149"/>
      <c r="G10" s="149"/>
      <c r="H10" s="149"/>
      <c r="I10" s="150"/>
      <c r="J10" s="79"/>
      <c r="K10" s="79"/>
      <c r="L10" s="79"/>
      <c r="M10" s="79"/>
      <c r="N10" s="79"/>
      <c r="O10" s="79"/>
      <c r="P10" s="79"/>
      <c r="Q10" s="79"/>
      <c r="R10" s="79"/>
      <c r="S10" s="79"/>
      <c r="T10" s="79"/>
      <c r="U10" s="79"/>
    </row>
    <row r="11" spans="1:21" ht="18" customHeight="1" x14ac:dyDescent="0.25">
      <c r="B11" s="147" t="s">
        <v>207</v>
      </c>
      <c r="I11" s="151"/>
    </row>
    <row r="12" spans="1:21" ht="18" customHeight="1" x14ac:dyDescent="0.25">
      <c r="B12" s="146" t="s">
        <v>204</v>
      </c>
      <c r="C12" s="144"/>
      <c r="D12" s="144"/>
      <c r="E12" s="144"/>
      <c r="F12" s="144"/>
      <c r="G12" s="144"/>
      <c r="H12" s="144"/>
      <c r="I12" s="152"/>
    </row>
    <row r="13" spans="1:21" ht="18" customHeight="1" x14ac:dyDescent="0.25">
      <c r="B13" s="11" t="s">
        <v>205</v>
      </c>
      <c r="C13" s="145"/>
      <c r="D13" s="145"/>
      <c r="E13" s="145"/>
      <c r="F13" s="145"/>
      <c r="G13" s="145"/>
      <c r="H13" s="145"/>
      <c r="I13" s="166"/>
      <c r="J13" s="9"/>
    </row>
    <row r="14" spans="1:21" x14ac:dyDescent="0.25">
      <c r="A14" s="79"/>
      <c r="B14" s="153"/>
      <c r="I14" s="168"/>
    </row>
    <row r="15" spans="1:21" x14ac:dyDescent="0.25">
      <c r="A15" s="79"/>
      <c r="B15" s="147" t="s">
        <v>211</v>
      </c>
      <c r="I15" s="168"/>
    </row>
    <row r="16" spans="1:21" x14ac:dyDescent="0.25">
      <c r="A16" s="79"/>
      <c r="B16" s="147" t="s">
        <v>212</v>
      </c>
      <c r="I16" s="168"/>
    </row>
    <row r="17" spans="1:20" x14ac:dyDescent="0.25">
      <c r="A17" s="79"/>
      <c r="B17" s="147" t="s">
        <v>214</v>
      </c>
      <c r="C17" t="s">
        <v>226</v>
      </c>
      <c r="I17" s="168"/>
    </row>
    <row r="18" spans="1:20" x14ac:dyDescent="0.25">
      <c r="A18" s="79"/>
      <c r="B18" s="147" t="s">
        <v>261</v>
      </c>
      <c r="I18" s="168"/>
    </row>
    <row r="19" spans="1:20" x14ac:dyDescent="0.25">
      <c r="A19" s="79"/>
      <c r="B19" s="147" t="s">
        <v>262</v>
      </c>
      <c r="I19" s="168"/>
    </row>
    <row r="20" spans="1:20" x14ac:dyDescent="0.25">
      <c r="A20" s="79"/>
      <c r="B20" s="147" t="s">
        <v>237</v>
      </c>
      <c r="I20" s="168"/>
    </row>
    <row r="21" spans="1:20" x14ac:dyDescent="0.25">
      <c r="A21" s="79"/>
      <c r="B21" s="147" t="s">
        <v>238</v>
      </c>
      <c r="I21" s="168"/>
    </row>
    <row r="22" spans="1:20" ht="19.5" customHeight="1" x14ac:dyDescent="0.25">
      <c r="B22" s="147" t="s">
        <v>206</v>
      </c>
      <c r="I22" s="167"/>
      <c r="N22" s="79"/>
      <c r="O22" s="116"/>
      <c r="P22" s="116"/>
      <c r="Q22" s="116"/>
      <c r="R22" s="116"/>
      <c r="S22" s="116"/>
      <c r="T22" s="116"/>
    </row>
    <row r="23" spans="1:20" x14ac:dyDescent="0.25">
      <c r="B23" s="147" t="s">
        <v>208</v>
      </c>
      <c r="I23" s="151"/>
      <c r="O23" s="5"/>
      <c r="P23" s="117"/>
      <c r="Q23" s="117"/>
      <c r="R23" s="117"/>
      <c r="S23" s="117"/>
      <c r="T23" s="117"/>
    </row>
    <row r="24" spans="1:20" x14ac:dyDescent="0.25">
      <c r="B24" s="147" t="s">
        <v>215</v>
      </c>
      <c r="C24" t="s">
        <v>225</v>
      </c>
      <c r="I24" s="151"/>
      <c r="O24" s="5"/>
      <c r="P24" s="117"/>
      <c r="Q24" s="117"/>
      <c r="R24" s="117"/>
      <c r="S24" s="117"/>
      <c r="T24" s="117"/>
    </row>
    <row r="25" spans="1:20" x14ac:dyDescent="0.25">
      <c r="B25" s="154" t="s">
        <v>209</v>
      </c>
      <c r="I25" s="151"/>
      <c r="O25" s="5"/>
      <c r="P25" s="118"/>
      <c r="Q25" s="118"/>
      <c r="R25" s="118"/>
      <c r="S25" s="118"/>
      <c r="T25" s="118"/>
    </row>
    <row r="26" spans="1:20" x14ac:dyDescent="0.25">
      <c r="B26" s="154" t="s">
        <v>210</v>
      </c>
      <c r="I26" s="151"/>
      <c r="O26" s="5"/>
      <c r="P26" s="118"/>
      <c r="Q26" s="118"/>
      <c r="R26" s="118"/>
      <c r="S26" s="118"/>
      <c r="T26" s="118"/>
    </row>
    <row r="27" spans="1:20" x14ac:dyDescent="0.25">
      <c r="B27" s="154" t="s">
        <v>215</v>
      </c>
      <c r="C27" t="s">
        <v>223</v>
      </c>
      <c r="I27" s="151"/>
      <c r="O27" s="5"/>
      <c r="P27" s="118"/>
      <c r="Q27" s="118"/>
      <c r="R27" s="118"/>
      <c r="S27" s="118"/>
      <c r="T27" s="118"/>
    </row>
    <row r="28" spans="1:20" x14ac:dyDescent="0.25">
      <c r="B28" s="154"/>
      <c r="C28" t="s">
        <v>224</v>
      </c>
      <c r="I28" s="151"/>
      <c r="O28" s="5"/>
      <c r="P28" s="118"/>
      <c r="Q28" s="118"/>
      <c r="R28" s="118"/>
      <c r="S28" s="118"/>
      <c r="T28" s="118"/>
    </row>
    <row r="29" spans="1:20" x14ac:dyDescent="0.25">
      <c r="B29" s="154" t="s">
        <v>203</v>
      </c>
      <c r="C29" t="s">
        <v>241</v>
      </c>
      <c r="I29" s="151"/>
      <c r="O29" s="5"/>
      <c r="P29" s="118"/>
      <c r="Q29" s="118"/>
      <c r="R29" s="118"/>
      <c r="S29" s="118"/>
      <c r="T29" s="118"/>
    </row>
    <row r="30" spans="1:20" x14ac:dyDescent="0.25">
      <c r="B30" s="154" t="s">
        <v>213</v>
      </c>
      <c r="I30" s="151"/>
      <c r="O30" s="5"/>
      <c r="P30" s="118"/>
      <c r="Q30" s="118"/>
      <c r="R30" s="118"/>
      <c r="S30" s="118"/>
      <c r="T30" s="118"/>
    </row>
    <row r="31" spans="1:20" x14ac:dyDescent="0.25">
      <c r="B31" s="154" t="s">
        <v>216</v>
      </c>
      <c r="I31" s="151"/>
      <c r="O31" s="5"/>
      <c r="P31" s="118"/>
      <c r="Q31" s="118"/>
      <c r="R31" s="118"/>
      <c r="S31" s="118"/>
      <c r="T31" s="118"/>
    </row>
    <row r="32" spans="1:20" x14ac:dyDescent="0.25">
      <c r="B32" s="154" t="s">
        <v>217</v>
      </c>
      <c r="I32" s="151"/>
      <c r="O32" s="5"/>
      <c r="P32" s="118"/>
      <c r="Q32" s="118"/>
      <c r="R32" s="118"/>
      <c r="S32" s="118"/>
      <c r="T32" s="118"/>
    </row>
    <row r="33" spans="2:20" x14ac:dyDescent="0.25">
      <c r="B33" s="154"/>
      <c r="C33" t="s">
        <v>219</v>
      </c>
      <c r="I33" s="151"/>
      <c r="O33" s="5"/>
      <c r="P33" s="118"/>
      <c r="Q33" s="118"/>
      <c r="R33" s="118"/>
      <c r="S33" s="118"/>
      <c r="T33" s="118"/>
    </row>
    <row r="34" spans="2:20" x14ac:dyDescent="0.25">
      <c r="B34" s="154"/>
      <c r="C34" t="s">
        <v>218</v>
      </c>
      <c r="I34" s="151"/>
      <c r="O34" s="5"/>
      <c r="P34" s="118"/>
      <c r="Q34" s="118"/>
      <c r="R34" s="118"/>
      <c r="S34" s="118"/>
      <c r="T34" s="118"/>
    </row>
    <row r="35" spans="2:20" x14ac:dyDescent="0.25">
      <c r="B35" s="154"/>
      <c r="C35" t="s">
        <v>220</v>
      </c>
      <c r="I35" s="151"/>
      <c r="O35" s="5"/>
      <c r="P35" s="118"/>
      <c r="Q35" s="118"/>
      <c r="R35" s="118"/>
      <c r="S35" s="118"/>
      <c r="T35" s="118"/>
    </row>
    <row r="36" spans="2:20" x14ac:dyDescent="0.25">
      <c r="B36" s="154"/>
      <c r="C36" t="s">
        <v>221</v>
      </c>
      <c r="I36" s="151"/>
      <c r="O36" s="5"/>
      <c r="P36" s="118"/>
      <c r="Q36" s="118"/>
      <c r="R36" s="118"/>
      <c r="S36" s="118"/>
      <c r="T36" s="118"/>
    </row>
    <row r="37" spans="2:20" x14ac:dyDescent="0.25">
      <c r="B37" s="154"/>
      <c r="C37" t="s">
        <v>222</v>
      </c>
      <c r="I37" s="151"/>
      <c r="O37" s="5"/>
      <c r="P37" s="118"/>
      <c r="Q37" s="118"/>
      <c r="R37" s="118"/>
      <c r="S37" s="118"/>
      <c r="T37" s="118"/>
    </row>
    <row r="38" spans="2:20" x14ac:dyDescent="0.25">
      <c r="B38" s="154"/>
      <c r="C38" t="s">
        <v>227</v>
      </c>
      <c r="I38" s="151"/>
      <c r="O38" s="5"/>
      <c r="P38" s="118"/>
      <c r="Q38" s="118"/>
      <c r="R38" s="118"/>
      <c r="S38" s="118"/>
      <c r="T38" s="118"/>
    </row>
    <row r="39" spans="2:20" x14ac:dyDescent="0.25">
      <c r="B39" s="154"/>
      <c r="C39" t="s">
        <v>228</v>
      </c>
      <c r="I39" s="151"/>
      <c r="O39" s="5"/>
      <c r="P39" s="118"/>
      <c r="Q39" s="118"/>
      <c r="R39" s="118"/>
      <c r="S39" s="118"/>
      <c r="T39" s="118"/>
    </row>
    <row r="40" spans="2:20" x14ac:dyDescent="0.25">
      <c r="B40" s="154" t="s">
        <v>229</v>
      </c>
      <c r="I40" s="151"/>
      <c r="O40" s="5"/>
      <c r="P40" s="118"/>
      <c r="Q40" s="118"/>
      <c r="R40" s="118"/>
      <c r="S40" s="118"/>
      <c r="T40" s="118"/>
    </row>
    <row r="41" spans="2:20" x14ac:dyDescent="0.25">
      <c r="B41" s="154" t="s">
        <v>230</v>
      </c>
      <c r="I41" s="151"/>
      <c r="O41" s="5"/>
      <c r="P41" s="118"/>
      <c r="Q41" s="118"/>
      <c r="R41" s="118"/>
      <c r="S41" s="118"/>
      <c r="T41" s="118"/>
    </row>
    <row r="42" spans="2:20" x14ac:dyDescent="0.25">
      <c r="B42" s="154" t="s">
        <v>231</v>
      </c>
      <c r="I42" s="151"/>
      <c r="O42" s="5"/>
      <c r="P42" s="118"/>
      <c r="Q42" s="118"/>
      <c r="R42" s="118"/>
      <c r="S42" s="118"/>
      <c r="T42" s="118"/>
    </row>
    <row r="43" spans="2:20" x14ac:dyDescent="0.25">
      <c r="B43" s="154"/>
      <c r="C43" t="s">
        <v>232</v>
      </c>
      <c r="I43" s="151"/>
      <c r="O43" s="5"/>
      <c r="P43" s="118"/>
      <c r="Q43" s="118"/>
      <c r="R43" s="118"/>
      <c r="S43" s="118"/>
      <c r="T43" s="118"/>
    </row>
    <row r="44" spans="2:20" x14ac:dyDescent="0.25">
      <c r="B44" s="154" t="s">
        <v>234</v>
      </c>
      <c r="I44" s="151"/>
      <c r="O44" s="5"/>
      <c r="P44" s="118"/>
      <c r="Q44" s="118"/>
      <c r="R44" s="118"/>
      <c r="S44" s="118"/>
      <c r="T44" s="118"/>
    </row>
    <row r="45" spans="2:20" x14ac:dyDescent="0.25">
      <c r="B45" s="154" t="s">
        <v>233</v>
      </c>
      <c r="I45" s="151"/>
      <c r="O45" s="5"/>
      <c r="P45" s="118"/>
      <c r="Q45" s="118"/>
      <c r="R45" s="118"/>
      <c r="S45" s="118"/>
      <c r="T45" s="118"/>
    </row>
    <row r="46" spans="2:20" x14ac:dyDescent="0.25">
      <c r="B46" s="154"/>
      <c r="I46" s="151"/>
      <c r="O46" s="5"/>
      <c r="P46" s="118"/>
      <c r="Q46" s="118"/>
      <c r="R46" s="118"/>
      <c r="S46" s="118"/>
      <c r="T46" s="118"/>
    </row>
    <row r="47" spans="2:20" x14ac:dyDescent="0.25">
      <c r="B47" s="154" t="s">
        <v>235</v>
      </c>
      <c r="I47" s="151"/>
      <c r="O47" s="5"/>
      <c r="P47" s="118"/>
      <c r="Q47" s="118"/>
      <c r="R47" s="118"/>
      <c r="S47" s="118"/>
      <c r="T47" s="118"/>
    </row>
    <row r="48" spans="2:20" x14ac:dyDescent="0.25">
      <c r="B48" s="154"/>
      <c r="I48" s="151"/>
      <c r="N48" s="161"/>
      <c r="O48" s="115"/>
      <c r="P48" s="118"/>
      <c r="Q48" s="118"/>
      <c r="R48" s="118"/>
      <c r="S48" s="118"/>
      <c r="T48" s="118"/>
    </row>
    <row r="49" spans="1:20" ht="15.75" thickBot="1" x14ac:dyDescent="0.3">
      <c r="B49" s="155"/>
      <c r="C49" s="156"/>
      <c r="D49" s="156"/>
      <c r="E49" s="156"/>
      <c r="F49" s="156"/>
      <c r="G49" s="156"/>
      <c r="H49" s="156"/>
      <c r="I49" s="157"/>
      <c r="N49" s="161"/>
      <c r="O49" s="115"/>
      <c r="P49" s="118"/>
      <c r="Q49" s="118"/>
      <c r="R49" s="118"/>
      <c r="S49" s="118"/>
      <c r="T49" s="118"/>
    </row>
    <row r="50" spans="1:20" x14ac:dyDescent="0.25">
      <c r="D50" s="158"/>
      <c r="G50" s="158"/>
      <c r="H50" s="119"/>
    </row>
    <row r="51" spans="1:20" x14ac:dyDescent="0.25">
      <c r="A51" s="79"/>
      <c r="B51" s="79"/>
      <c r="C51" s="79"/>
      <c r="D51" s="79"/>
      <c r="E51" s="79"/>
      <c r="F51" s="79"/>
      <c r="G51" s="79"/>
      <c r="H51" s="79"/>
      <c r="I51" s="79"/>
    </row>
    <row r="52" spans="1:20" ht="21" customHeight="1" x14ac:dyDescent="0.25">
      <c r="B52" s="263"/>
      <c r="C52" s="263"/>
      <c r="D52" s="263"/>
      <c r="E52" s="263"/>
      <c r="F52" s="263"/>
      <c r="G52" s="263"/>
      <c r="H52" s="263"/>
      <c r="I52" s="263"/>
      <c r="J52" s="263"/>
    </row>
    <row r="53" spans="1:20" ht="21" customHeight="1" x14ac:dyDescent="0.25">
      <c r="B53" s="264"/>
      <c r="C53" s="264"/>
      <c r="D53" s="264"/>
      <c r="E53" s="264"/>
      <c r="F53" s="264"/>
      <c r="G53" s="264"/>
      <c r="H53" s="264"/>
      <c r="I53" s="264"/>
      <c r="J53" s="264"/>
    </row>
    <row r="54" spans="1:20" ht="21" customHeight="1" x14ac:dyDescent="0.25">
      <c r="B54" s="7"/>
      <c r="C54" s="7"/>
      <c r="D54" s="7"/>
      <c r="E54" s="7"/>
      <c r="F54" s="7"/>
      <c r="G54" s="7"/>
      <c r="H54" s="7"/>
      <c r="I54" s="7"/>
    </row>
    <row r="55" spans="1:20" x14ac:dyDescent="0.25">
      <c r="B55" s="7"/>
      <c r="C55" s="7"/>
      <c r="D55" s="7"/>
      <c r="E55" s="7"/>
      <c r="F55" s="7"/>
      <c r="G55" s="7"/>
      <c r="H55" s="7"/>
      <c r="I55" s="7"/>
      <c r="J55" s="7"/>
    </row>
    <row r="56" spans="1:20" x14ac:dyDescent="0.25">
      <c r="B56" s="7"/>
      <c r="C56" s="7"/>
      <c r="D56" s="7"/>
      <c r="E56" s="7"/>
      <c r="F56" s="7"/>
      <c r="G56" s="7"/>
      <c r="H56" s="7"/>
      <c r="I56" s="7"/>
      <c r="J56" s="7"/>
    </row>
    <row r="57" spans="1:20" x14ac:dyDescent="0.25">
      <c r="B57" s="7"/>
      <c r="C57" s="7"/>
      <c r="D57" s="7"/>
      <c r="E57" s="7"/>
      <c r="F57" s="7"/>
      <c r="G57" s="7"/>
      <c r="H57" s="7"/>
      <c r="I57" s="7"/>
      <c r="J57" s="7"/>
    </row>
    <row r="59" spans="1:20" x14ac:dyDescent="0.25">
      <c r="B59" s="7"/>
      <c r="C59" s="7"/>
      <c r="D59" s="7"/>
      <c r="E59" s="7"/>
      <c r="F59" s="7"/>
      <c r="G59" s="7"/>
      <c r="H59" s="170"/>
      <c r="I59" s="170"/>
      <c r="J59" s="170"/>
    </row>
    <row r="60" spans="1:20" x14ac:dyDescent="0.25">
      <c r="B60" s="265"/>
      <c r="C60" s="265"/>
      <c r="D60" s="265"/>
      <c r="E60" s="265"/>
      <c r="F60" s="265"/>
      <c r="G60" s="265"/>
      <c r="H60" s="265"/>
      <c r="I60" s="265"/>
      <c r="J60" s="265"/>
    </row>
    <row r="61" spans="1:20" x14ac:dyDescent="0.25">
      <c r="B61" s="265"/>
      <c r="C61" s="265"/>
      <c r="D61" s="265"/>
      <c r="E61" s="265"/>
      <c r="F61" s="265"/>
      <c r="G61" s="265"/>
      <c r="H61" s="265"/>
      <c r="I61" s="265"/>
      <c r="J61" s="265"/>
    </row>
    <row r="62" spans="1:20" x14ac:dyDescent="0.25">
      <c r="B62" s="265"/>
      <c r="C62" s="265"/>
      <c r="D62" s="265"/>
      <c r="E62" s="265"/>
      <c r="F62" s="265"/>
      <c r="G62" s="265"/>
      <c r="H62" s="265"/>
      <c r="I62" s="265"/>
      <c r="J62" s="265"/>
    </row>
    <row r="63" spans="1:20" x14ac:dyDescent="0.25">
      <c r="A63" s="79"/>
      <c r="B63" s="79"/>
    </row>
    <row r="64" spans="1:20" x14ac:dyDescent="0.25">
      <c r="A64" s="97"/>
      <c r="B64" s="1"/>
      <c r="C64" s="1"/>
      <c r="D64" s="159"/>
      <c r="E64" s="159"/>
      <c r="F64" s="1"/>
      <c r="G64" s="1"/>
      <c r="H64" s="159"/>
    </row>
    <row r="65" spans="2:8" x14ac:dyDescent="0.25">
      <c r="B65" s="160"/>
      <c r="D65" s="158"/>
      <c r="G65" s="158"/>
      <c r="H65" s="113"/>
    </row>
    <row r="66" spans="2:8" x14ac:dyDescent="0.25">
      <c r="B66" s="160"/>
      <c r="D66" s="158"/>
      <c r="G66" s="158"/>
      <c r="H66" s="113"/>
    </row>
    <row r="67" spans="2:8" x14ac:dyDescent="0.25">
      <c r="B67" s="160"/>
      <c r="D67" s="158"/>
      <c r="G67" s="158"/>
      <c r="H67" s="113"/>
    </row>
    <row r="68" spans="2:8" x14ac:dyDescent="0.25">
      <c r="B68" s="160"/>
      <c r="D68" s="158"/>
      <c r="G68" s="158"/>
      <c r="H68" s="113"/>
    </row>
    <row r="69" spans="2:8" x14ac:dyDescent="0.25">
      <c r="B69" s="160"/>
      <c r="D69" s="158"/>
      <c r="G69" s="158"/>
      <c r="H69" s="113"/>
    </row>
  </sheetData>
  <mergeCells count="11">
    <mergeCell ref="B52:J52"/>
    <mergeCell ref="B53:J53"/>
    <mergeCell ref="B60:J62"/>
    <mergeCell ref="A3:B3"/>
    <mergeCell ref="A4:B4"/>
    <mergeCell ref="A5:B5"/>
    <mergeCell ref="A6:B6"/>
    <mergeCell ref="D6:E6"/>
    <mergeCell ref="C3:F3"/>
    <mergeCell ref="C4:F4"/>
    <mergeCell ref="C5:F5"/>
  </mergeCells>
  <phoneticPr fontId="16" type="noConversion"/>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BC70FE-6CCD-4E2D-8A78-4695EC389EFF}">
          <x14:formula1>
            <xm:f>'1. Detailed Budget'!$B$86:$B$90</xm:f>
          </x14:formula1>
          <xm:sqref>B67:B69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B311E-B54C-4E9A-B736-708AE35ED586}">
  <sheetPr>
    <pageSetUpPr fitToPage="1"/>
  </sheetPr>
  <dimension ref="A1:AX100"/>
  <sheetViews>
    <sheetView showGridLines="0" showZeros="0" tabSelected="1" zoomScale="75" zoomScaleNormal="75" workbookViewId="0">
      <selection activeCell="C35" sqref="C35"/>
    </sheetView>
  </sheetViews>
  <sheetFormatPr defaultRowHeight="15" x14ac:dyDescent="0.25"/>
  <cols>
    <col min="1" max="1" width="5" bestFit="1" customWidth="1"/>
    <col min="2" max="2" width="32.42578125" customWidth="1"/>
    <col min="3" max="3" width="20.140625" customWidth="1"/>
    <col min="4" max="4" width="13.5703125" customWidth="1"/>
    <col min="5" max="5" width="14.140625" customWidth="1"/>
    <col min="6" max="6" width="12.5703125" customWidth="1"/>
    <col min="7" max="7" width="0.42578125" customWidth="1"/>
    <col min="8" max="8" width="11.42578125" customWidth="1"/>
    <col min="9" max="9" width="6.42578125" customWidth="1"/>
    <col min="10" max="10" width="7" customWidth="1"/>
    <col min="11" max="11" width="7.85546875" customWidth="1"/>
    <col min="12" max="12" width="14.140625" style="127" customWidth="1"/>
    <col min="13" max="13" width="13.7109375" style="127" customWidth="1"/>
    <col min="14" max="14" width="13.5703125" style="127" customWidth="1"/>
    <col min="15" max="15" width="0.140625" customWidth="1"/>
    <col min="16" max="16" width="13" customWidth="1"/>
    <col min="17" max="17" width="8" customWidth="1"/>
    <col min="18" max="18" width="6.5703125" bestFit="1" customWidth="1"/>
    <col min="19" max="19" width="6.42578125" bestFit="1" customWidth="1"/>
    <col min="20" max="20" width="13.42578125" customWidth="1"/>
    <col min="21" max="21" width="11.5703125" customWidth="1"/>
    <col min="22" max="22" width="12.85546875" customWidth="1"/>
    <col min="23" max="23" width="0.140625" customWidth="1"/>
    <col min="24" max="24" width="12.42578125" style="171" customWidth="1"/>
    <col min="25" max="25" width="7.5703125" style="171" customWidth="1"/>
    <col min="26" max="27" width="6.5703125" style="171" customWidth="1"/>
    <col min="28" max="28" width="11.5703125" style="171" customWidth="1"/>
    <col min="29" max="29" width="10.42578125" style="171" customWidth="1"/>
    <col min="30" max="30" width="11.5703125" style="171" customWidth="1"/>
    <col min="31" max="31" width="0.28515625" style="171" customWidth="1"/>
    <col min="32" max="32" width="11.5703125" style="171" customWidth="1"/>
    <col min="33" max="33" width="7.5703125" style="171" customWidth="1"/>
    <col min="34" max="34" width="7.140625" style="171" customWidth="1"/>
    <col min="35" max="35" width="6.42578125" style="171" customWidth="1"/>
    <col min="36" max="36" width="13.140625" style="171" customWidth="1"/>
    <col min="37" max="37" width="12" style="171" customWidth="1"/>
    <col min="38" max="38" width="13.42578125" style="171" customWidth="1"/>
    <col min="39" max="39" width="0.28515625" style="171" customWidth="1"/>
    <col min="40" max="40" width="11.5703125" style="171" customWidth="1"/>
    <col min="41" max="41" width="7.5703125" style="171" customWidth="1"/>
    <col min="42" max="42" width="6.5703125" style="171" customWidth="1"/>
    <col min="43" max="43" width="6.42578125" style="171" customWidth="1"/>
    <col min="44" max="44" width="12.85546875" style="171" customWidth="1"/>
    <col min="45" max="45" width="11.5703125" style="171" customWidth="1"/>
    <col min="46" max="46" width="13.28515625" style="171" customWidth="1"/>
    <col min="47" max="47" width="0.28515625" customWidth="1"/>
    <col min="48" max="48" width="12.7109375" bestFit="1" customWidth="1"/>
    <col min="49" max="49" width="11.5703125" bestFit="1" customWidth="1"/>
    <col min="50" max="50" width="12.7109375" bestFit="1" customWidth="1"/>
  </cols>
  <sheetData>
    <row r="1" spans="1:50" x14ac:dyDescent="0.25">
      <c r="A1" s="267" t="e" vm="1">
        <v>#VALUE!</v>
      </c>
      <c r="B1" s="267"/>
      <c r="C1" s="267"/>
      <c r="D1" s="267"/>
      <c r="E1" s="267"/>
      <c r="F1" s="267"/>
      <c r="G1" s="267"/>
      <c r="H1" s="267"/>
      <c r="I1" s="267"/>
      <c r="J1" s="267"/>
      <c r="K1" s="267"/>
      <c r="L1" s="267"/>
    </row>
    <row r="2" spans="1:50" x14ac:dyDescent="0.25">
      <c r="A2" s="267"/>
      <c r="B2" s="267"/>
      <c r="C2" s="267"/>
      <c r="D2" s="267"/>
      <c r="E2" s="267"/>
      <c r="F2" s="267"/>
      <c r="G2" s="267"/>
      <c r="H2" s="267"/>
      <c r="I2" s="267"/>
      <c r="J2" s="267"/>
      <c r="K2" s="267"/>
      <c r="L2" s="267"/>
    </row>
    <row r="3" spans="1:50" x14ac:dyDescent="0.25">
      <c r="A3" s="267"/>
      <c r="B3" s="267"/>
      <c r="C3" s="267"/>
      <c r="D3" s="267"/>
      <c r="E3" s="267"/>
      <c r="F3" s="267"/>
      <c r="G3" s="267"/>
      <c r="H3" s="267"/>
      <c r="I3" s="267"/>
      <c r="J3" s="267"/>
      <c r="K3" s="267"/>
      <c r="L3" s="267"/>
    </row>
    <row r="4" spans="1:50" ht="27.75" customHeight="1" x14ac:dyDescent="0.25">
      <c r="A4" s="267"/>
      <c r="B4" s="267"/>
      <c r="C4" s="267"/>
      <c r="D4" s="267"/>
      <c r="E4" s="267"/>
      <c r="F4" s="267"/>
      <c r="G4" s="267"/>
      <c r="H4" s="267"/>
      <c r="I4" s="267"/>
      <c r="J4" s="267"/>
      <c r="K4" s="267"/>
      <c r="L4" s="267"/>
    </row>
    <row r="5" spans="1:50" ht="48" customHeight="1" x14ac:dyDescent="0.25">
      <c r="A5" s="446"/>
      <c r="B5" s="446"/>
      <c r="C5" s="446"/>
      <c r="D5" s="446"/>
      <c r="E5" s="446"/>
      <c r="F5" s="446"/>
      <c r="G5" s="446"/>
      <c r="H5" s="267"/>
      <c r="I5" s="267"/>
      <c r="J5" s="267"/>
      <c r="K5" s="267"/>
      <c r="L5" s="267"/>
      <c r="M5" s="128"/>
      <c r="N5" s="128"/>
      <c r="O5" s="1"/>
      <c r="Q5" s="530"/>
      <c r="R5" s="530"/>
      <c r="S5" s="530"/>
      <c r="T5" s="530"/>
      <c r="U5" s="530"/>
    </row>
    <row r="6" spans="1:50" ht="34.5" customHeight="1" x14ac:dyDescent="0.25">
      <c r="A6" s="449" t="s">
        <v>36</v>
      </c>
      <c r="B6" s="449"/>
      <c r="C6" s="670"/>
      <c r="D6" s="671"/>
      <c r="E6" s="671"/>
      <c r="F6" s="672"/>
      <c r="G6" s="81"/>
      <c r="I6" s="457" t="s">
        <v>131</v>
      </c>
      <c r="J6" s="458"/>
      <c r="K6" s="459" t="s">
        <v>240</v>
      </c>
      <c r="L6" s="460"/>
      <c r="M6" s="225"/>
      <c r="N6" s="539" t="s">
        <v>258</v>
      </c>
      <c r="O6" s="540"/>
      <c r="P6" s="540"/>
      <c r="Q6" s="540"/>
      <c r="R6" s="540"/>
      <c r="S6" s="540"/>
      <c r="T6" s="540"/>
      <c r="U6" s="540"/>
      <c r="V6" s="540"/>
      <c r="W6" s="541"/>
      <c r="AH6" s="172"/>
      <c r="AN6" s="10"/>
      <c r="AO6" s="10"/>
      <c r="AP6" s="10"/>
      <c r="AQ6" s="10"/>
      <c r="AR6" s="10"/>
      <c r="AS6" s="10"/>
      <c r="AT6" s="10"/>
      <c r="AU6" s="10"/>
      <c r="AV6" s="10"/>
    </row>
    <row r="7" spans="1:50" x14ac:dyDescent="0.25">
      <c r="A7" s="251"/>
      <c r="B7" s="251" t="s">
        <v>182</v>
      </c>
      <c r="C7" s="670" t="s">
        <v>183</v>
      </c>
      <c r="D7" s="671"/>
      <c r="E7" s="671"/>
      <c r="F7" s="672"/>
      <c r="G7" s="81"/>
      <c r="I7" s="291" t="s">
        <v>250</v>
      </c>
      <c r="J7" s="292"/>
      <c r="K7" s="451">
        <v>0.27600000000000002</v>
      </c>
      <c r="L7" s="452"/>
      <c r="M7" s="226"/>
      <c r="N7" s="542" t="s">
        <v>242</v>
      </c>
      <c r="O7" s="543"/>
      <c r="P7" s="544"/>
      <c r="Q7" s="317" t="s">
        <v>256</v>
      </c>
      <c r="R7" s="317" t="s">
        <v>243</v>
      </c>
      <c r="S7" s="548" t="s">
        <v>246</v>
      </c>
      <c r="T7" s="317" t="s">
        <v>255</v>
      </c>
      <c r="U7" s="317" t="s">
        <v>244</v>
      </c>
      <c r="V7" s="315" t="s">
        <v>251</v>
      </c>
      <c r="W7" s="536" t="s">
        <v>245</v>
      </c>
      <c r="AN7" s="10"/>
      <c r="AO7" s="10"/>
      <c r="AP7" s="10"/>
      <c r="AQ7" s="10"/>
      <c r="AR7" s="10"/>
      <c r="AS7" s="10"/>
      <c r="AT7" s="10"/>
      <c r="AU7" s="10"/>
      <c r="AV7" s="10"/>
    </row>
    <row r="8" spans="1:50" ht="15.75" customHeight="1" x14ac:dyDescent="0.25">
      <c r="A8" s="449" t="s">
        <v>0</v>
      </c>
      <c r="B8" s="449"/>
      <c r="C8" s="670"/>
      <c r="D8" s="671"/>
      <c r="E8" s="671"/>
      <c r="F8" s="672"/>
      <c r="G8" s="81"/>
      <c r="I8" s="293" t="s">
        <v>132</v>
      </c>
      <c r="J8" s="294"/>
      <c r="K8" s="451">
        <v>7.6499999999999999E-2</v>
      </c>
      <c r="L8" s="452"/>
      <c r="M8" s="226"/>
      <c r="N8" s="545"/>
      <c r="O8" s="546"/>
      <c r="P8" s="547"/>
      <c r="Q8" s="318"/>
      <c r="R8" s="318"/>
      <c r="S8" s="549"/>
      <c r="T8" s="318"/>
      <c r="U8" s="318"/>
      <c r="V8" s="316"/>
      <c r="W8" s="537"/>
      <c r="AN8" s="9"/>
      <c r="AO8" s="9"/>
      <c r="AP8" s="9"/>
      <c r="AQ8" s="9"/>
      <c r="AR8" s="9"/>
      <c r="AS8" s="9"/>
      <c r="AT8" s="9"/>
      <c r="AU8" s="9"/>
      <c r="AV8" s="9"/>
    </row>
    <row r="9" spans="1:50" ht="15.75" customHeight="1" x14ac:dyDescent="0.25">
      <c r="A9" s="449" t="s">
        <v>1</v>
      </c>
      <c r="B9" s="449"/>
      <c r="C9" s="670"/>
      <c r="D9" s="671"/>
      <c r="E9" s="671"/>
      <c r="F9" s="672"/>
      <c r="G9" s="81"/>
      <c r="I9" s="293" t="s">
        <v>133</v>
      </c>
      <c r="J9" s="294"/>
      <c r="K9" s="451">
        <v>7.6499999999999999E-2</v>
      </c>
      <c r="L9" s="452"/>
      <c r="M9" s="226"/>
      <c r="N9" s="750" t="s">
        <v>254</v>
      </c>
      <c r="O9" s="751"/>
      <c r="P9" s="752"/>
      <c r="Q9" s="183" t="str">
        <f>IFERROR(N9*0.03," ")</f>
        <v xml:space="preserve"> </v>
      </c>
      <c r="R9" s="183" t="str">
        <f>IFERROR(N9*0.06," ")</f>
        <v xml:space="preserve"> </v>
      </c>
      <c r="S9" s="183" t="str">
        <f>IFERROR(N9*0.09," ")</f>
        <v xml:space="preserve"> </v>
      </c>
      <c r="T9" s="239" t="str">
        <f>IFERROR(N9*0.1," ")</f>
        <v xml:space="preserve"> </v>
      </c>
      <c r="U9" s="250" t="str">
        <f>IFERROR(N9*0.11," ")</f>
        <v xml:space="preserve"> </v>
      </c>
      <c r="V9" s="184" t="str">
        <f>IFERROR(N9*0.12," ")</f>
        <v xml:space="preserve"> </v>
      </c>
      <c r="W9" s="185" t="e">
        <f>N9*0.12</f>
        <v>#VALUE!</v>
      </c>
      <c r="X9" s="9"/>
      <c r="AN9" s="9"/>
      <c r="AO9" s="9"/>
      <c r="AP9" s="9"/>
      <c r="AQ9" s="9"/>
      <c r="AR9" s="9"/>
      <c r="AS9" s="9"/>
      <c r="AT9" s="9"/>
      <c r="AU9" s="9"/>
      <c r="AV9" s="9"/>
    </row>
    <row r="10" spans="1:50" ht="15.75" customHeight="1" x14ac:dyDescent="0.25">
      <c r="A10" s="252"/>
      <c r="B10" s="253" t="s">
        <v>201</v>
      </c>
      <c r="C10" s="724">
        <v>0</v>
      </c>
      <c r="D10" s="725"/>
      <c r="E10" s="725"/>
      <c r="F10" s="726"/>
      <c r="G10" s="222"/>
      <c r="H10" s="223"/>
      <c r="I10" s="293" t="s">
        <v>239</v>
      </c>
      <c r="J10" s="294"/>
      <c r="K10" s="451">
        <v>7.6499999999999999E-2</v>
      </c>
      <c r="L10" s="452"/>
      <c r="M10" s="226"/>
      <c r="N10" s="118"/>
      <c r="O10" s="118"/>
      <c r="P10" s="118"/>
      <c r="Q10" s="118"/>
      <c r="X10" s="9"/>
      <c r="AN10" s="9"/>
      <c r="AO10" s="9"/>
      <c r="AP10" s="9"/>
      <c r="AQ10" s="9"/>
      <c r="AR10" s="9"/>
      <c r="AS10" s="9"/>
      <c r="AT10" s="9"/>
      <c r="AU10" s="9"/>
      <c r="AV10" s="9"/>
    </row>
    <row r="11" spans="1:50" ht="15.75" customHeight="1" x14ac:dyDescent="0.25">
      <c r="A11" s="447" t="s">
        <v>7</v>
      </c>
      <c r="B11" s="448"/>
      <c r="C11" s="746"/>
      <c r="D11" s="747"/>
      <c r="E11" s="748" t="s">
        <v>8</v>
      </c>
      <c r="F11" s="749"/>
      <c r="G11" s="224">
        <v>47330</v>
      </c>
      <c r="H11" s="114"/>
      <c r="I11" s="753"/>
      <c r="J11" s="753"/>
      <c r="K11" s="754"/>
      <c r="L11" s="755"/>
      <c r="M11" s="226"/>
      <c r="N11" s="118"/>
      <c r="O11" s="118"/>
      <c r="P11" s="118"/>
      <c r="Q11" s="118"/>
      <c r="X11" s="7"/>
      <c r="Y11" s="538"/>
      <c r="Z11" s="538"/>
      <c r="AA11" s="538"/>
      <c r="AB11" s="7"/>
      <c r="AC11" s="7"/>
      <c r="AD11" s="173"/>
      <c r="AE11" s="173"/>
      <c r="AF11" s="173"/>
      <c r="AH11" s="172"/>
      <c r="AN11" s="7"/>
      <c r="AO11" s="7"/>
      <c r="AP11" s="7"/>
      <c r="AQ11" s="7"/>
      <c r="AR11" s="7"/>
      <c r="AS11" s="7"/>
      <c r="AT11" s="173"/>
      <c r="AU11" s="6"/>
      <c r="AV11" s="6"/>
    </row>
    <row r="12" spans="1:50" ht="15" customHeight="1" x14ac:dyDescent="0.25">
      <c r="A12" s="258" t="s">
        <v>259</v>
      </c>
      <c r="B12" s="259"/>
      <c r="C12" s="260"/>
      <c r="D12" s="724">
        <v>0</v>
      </c>
      <c r="E12" s="725"/>
      <c r="F12" s="726"/>
      <c r="G12" s="223"/>
      <c r="H12" s="223"/>
      <c r="I12" s="223"/>
      <c r="J12" s="223"/>
      <c r="K12" s="223"/>
      <c r="L12" s="223"/>
      <c r="U12" s="642"/>
      <c r="X12" s="9"/>
      <c r="Y12" s="538"/>
      <c r="Z12" s="538"/>
      <c r="AA12" s="538"/>
      <c r="AB12" s="9"/>
      <c r="AC12" s="9"/>
      <c r="AD12" s="9"/>
      <c r="AE12" s="9"/>
      <c r="AF12" s="9"/>
      <c r="AN12" s="9"/>
      <c r="AO12" s="9"/>
      <c r="AP12" s="9"/>
      <c r="AQ12" s="9"/>
      <c r="AR12" s="9"/>
      <c r="AS12" s="9"/>
      <c r="AT12" s="9"/>
      <c r="AU12" s="9"/>
      <c r="AV12" s="9"/>
    </row>
    <row r="13" spans="1:50" s="5" customFormat="1" ht="20.25" customHeight="1" x14ac:dyDescent="0.2">
      <c r="A13" s="303" t="s">
        <v>257</v>
      </c>
      <c r="B13" s="304"/>
      <c r="C13" s="305"/>
      <c r="D13" s="727">
        <v>0.03</v>
      </c>
      <c r="E13" s="728"/>
      <c r="F13" s="729"/>
      <c r="G13" s="221"/>
      <c r="H13" s="221"/>
      <c r="I13" s="221"/>
      <c r="J13" s="221"/>
      <c r="K13" s="221"/>
      <c r="L13" s="221"/>
      <c r="M13" s="130"/>
      <c r="N13" s="129"/>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row>
    <row r="14" spans="1:50" s="5" customFormat="1" ht="20.25" customHeight="1" x14ac:dyDescent="0.2">
      <c r="A14" s="256" t="s">
        <v>260</v>
      </c>
      <c r="B14" s="254"/>
      <c r="C14" s="255"/>
      <c r="D14" s="730">
        <v>0.03</v>
      </c>
      <c r="E14" s="731"/>
      <c r="F14" s="732"/>
      <c r="G14" s="221"/>
      <c r="H14" s="221"/>
      <c r="I14" s="221"/>
      <c r="J14" s="221"/>
      <c r="K14" s="221"/>
      <c r="L14" s="221"/>
      <c r="M14" s="130"/>
      <c r="N14" s="129"/>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row>
    <row r="16" spans="1:50" ht="27" customHeight="1" x14ac:dyDescent="0.25">
      <c r="A16" s="456"/>
      <c r="B16" s="456"/>
      <c r="C16" s="456"/>
      <c r="D16" s="456"/>
      <c r="E16" s="456"/>
      <c r="F16" s="456"/>
      <c r="G16" s="241"/>
      <c r="H16" s="327" t="s">
        <v>9</v>
      </c>
      <c r="I16" s="327"/>
      <c r="J16" s="327"/>
      <c r="K16" s="327"/>
      <c r="L16" s="327"/>
      <c r="M16" s="327"/>
      <c r="N16" s="327"/>
      <c r="O16" s="348"/>
      <c r="P16" s="327" t="s">
        <v>37</v>
      </c>
      <c r="Q16" s="327"/>
      <c r="R16" s="327"/>
      <c r="S16" s="327"/>
      <c r="T16" s="327"/>
      <c r="U16" s="327"/>
      <c r="V16" s="327"/>
      <c r="W16" s="416"/>
      <c r="X16" s="368" t="s">
        <v>38</v>
      </c>
      <c r="Y16" s="368"/>
      <c r="Z16" s="368"/>
      <c r="AA16" s="368"/>
      <c r="AB16" s="368"/>
      <c r="AC16" s="368"/>
      <c r="AD16" s="368"/>
      <c r="AE16" s="523"/>
      <c r="AF16" s="368" t="s">
        <v>39</v>
      </c>
      <c r="AG16" s="368"/>
      <c r="AH16" s="368"/>
      <c r="AI16" s="368"/>
      <c r="AJ16" s="368"/>
      <c r="AK16" s="368"/>
      <c r="AL16" s="368"/>
      <c r="AM16" s="523"/>
      <c r="AN16" s="368" t="s">
        <v>40</v>
      </c>
      <c r="AO16" s="368"/>
      <c r="AP16" s="368"/>
      <c r="AQ16" s="368"/>
      <c r="AR16" s="368"/>
      <c r="AS16" s="368"/>
      <c r="AT16" s="368"/>
      <c r="AU16" s="528"/>
      <c r="AV16" s="506" t="s">
        <v>41</v>
      </c>
      <c r="AW16" s="507"/>
      <c r="AX16" s="508"/>
    </row>
    <row r="17" spans="1:50" ht="22.5" customHeight="1" x14ac:dyDescent="0.25">
      <c r="A17" s="455" t="s">
        <v>191</v>
      </c>
      <c r="B17" s="455"/>
      <c r="C17" s="455"/>
      <c r="D17" s="455"/>
      <c r="E17" s="455"/>
      <c r="F17" s="455"/>
      <c r="G17" s="105"/>
      <c r="H17" s="342" t="s">
        <v>7</v>
      </c>
      <c r="I17" s="377">
        <f>C11</f>
        <v>0</v>
      </c>
      <c r="J17" s="378"/>
      <c r="K17" s="379"/>
      <c r="L17" s="453" t="s">
        <v>8</v>
      </c>
      <c r="M17" s="323">
        <f>I17+364</f>
        <v>364</v>
      </c>
      <c r="N17" s="324"/>
      <c r="O17" s="349"/>
      <c r="P17" s="357" t="s">
        <v>7</v>
      </c>
      <c r="Q17" s="377">
        <f>M17+1</f>
        <v>365</v>
      </c>
      <c r="R17" s="378"/>
      <c r="S17" s="379"/>
      <c r="T17" s="342" t="s">
        <v>8</v>
      </c>
      <c r="U17" s="377">
        <f>Q17+364</f>
        <v>729</v>
      </c>
      <c r="V17" s="379"/>
      <c r="W17" s="417"/>
      <c r="X17" s="375" t="s">
        <v>7</v>
      </c>
      <c r="Y17" s="377">
        <f>U17+1</f>
        <v>730</v>
      </c>
      <c r="Z17" s="378"/>
      <c r="AA17" s="379"/>
      <c r="AB17" s="380" t="s">
        <v>8</v>
      </c>
      <c r="AC17" s="377">
        <f>Y17+365</f>
        <v>1095</v>
      </c>
      <c r="AD17" s="379"/>
      <c r="AE17" s="524"/>
      <c r="AF17" s="375" t="s">
        <v>7</v>
      </c>
      <c r="AG17" s="377">
        <f>AC17+1</f>
        <v>1096</v>
      </c>
      <c r="AH17" s="378"/>
      <c r="AI17" s="379"/>
      <c r="AJ17" s="380" t="s">
        <v>8</v>
      </c>
      <c r="AK17" s="377">
        <f>AG17+364</f>
        <v>1460</v>
      </c>
      <c r="AL17" s="379"/>
      <c r="AM17" s="524"/>
      <c r="AN17" s="375" t="s">
        <v>7</v>
      </c>
      <c r="AO17" s="377">
        <f>AK17+1</f>
        <v>1461</v>
      </c>
      <c r="AP17" s="378"/>
      <c r="AQ17" s="379"/>
      <c r="AR17" s="380" t="s">
        <v>8</v>
      </c>
      <c r="AS17" s="377">
        <f>AO17+364</f>
        <v>1825</v>
      </c>
      <c r="AT17" s="379"/>
      <c r="AU17" s="417"/>
      <c r="AV17" s="509"/>
      <c r="AW17" s="510"/>
      <c r="AX17" s="511"/>
    </row>
    <row r="18" spans="1:50" ht="15.75" customHeight="1" x14ac:dyDescent="0.25">
      <c r="A18" s="455"/>
      <c r="B18" s="455"/>
      <c r="C18" s="455"/>
      <c r="D18" s="455"/>
      <c r="E18" s="455"/>
      <c r="F18" s="455"/>
      <c r="G18" s="105"/>
      <c r="H18" s="343"/>
      <c r="I18" s="406"/>
      <c r="J18" s="407"/>
      <c r="K18" s="408"/>
      <c r="L18" s="454"/>
      <c r="M18" s="325"/>
      <c r="N18" s="326"/>
      <c r="O18" s="349"/>
      <c r="P18" s="358"/>
      <c r="Q18" s="406"/>
      <c r="R18" s="407"/>
      <c r="S18" s="408"/>
      <c r="T18" s="343"/>
      <c r="U18" s="406"/>
      <c r="V18" s="408"/>
      <c r="W18" s="417"/>
      <c r="X18" s="405"/>
      <c r="Y18" s="406"/>
      <c r="Z18" s="407"/>
      <c r="AA18" s="408"/>
      <c r="AB18" s="409"/>
      <c r="AC18" s="406"/>
      <c r="AD18" s="408"/>
      <c r="AE18" s="524"/>
      <c r="AF18" s="375"/>
      <c r="AG18" s="377"/>
      <c r="AH18" s="378"/>
      <c r="AI18" s="379"/>
      <c r="AJ18" s="380"/>
      <c r="AK18" s="377"/>
      <c r="AL18" s="379"/>
      <c r="AM18" s="524"/>
      <c r="AN18" s="375"/>
      <c r="AO18" s="377"/>
      <c r="AP18" s="378"/>
      <c r="AQ18" s="379"/>
      <c r="AR18" s="380"/>
      <c r="AS18" s="377"/>
      <c r="AT18" s="379"/>
      <c r="AU18" s="417"/>
      <c r="AV18" s="509"/>
      <c r="AW18" s="510"/>
      <c r="AX18" s="511"/>
    </row>
    <row r="19" spans="1:50" ht="18" customHeight="1" x14ac:dyDescent="0.25">
      <c r="A19" s="426" t="s">
        <v>14</v>
      </c>
      <c r="B19" s="426" t="s">
        <v>2</v>
      </c>
      <c r="C19" s="428" t="s">
        <v>5</v>
      </c>
      <c r="D19" s="428" t="s">
        <v>119</v>
      </c>
      <c r="E19" s="428" t="s">
        <v>135</v>
      </c>
      <c r="F19" s="428" t="s">
        <v>120</v>
      </c>
      <c r="G19" s="105"/>
      <c r="H19" s="532" t="s">
        <v>3</v>
      </c>
      <c r="I19" s="450" t="s">
        <v>6</v>
      </c>
      <c r="J19" s="450"/>
      <c r="K19" s="450"/>
      <c r="L19" s="533" t="s">
        <v>44</v>
      </c>
      <c r="M19" s="533" t="s">
        <v>45</v>
      </c>
      <c r="N19" s="534" t="s">
        <v>46</v>
      </c>
      <c r="O19" s="349"/>
      <c r="P19" s="328" t="s">
        <v>3</v>
      </c>
      <c r="Q19" s="328" t="s">
        <v>6</v>
      </c>
      <c r="R19" s="328"/>
      <c r="S19" s="328"/>
      <c r="T19" s="328" t="s">
        <v>44</v>
      </c>
      <c r="U19" s="328" t="s">
        <v>45</v>
      </c>
      <c r="V19" s="393" t="s">
        <v>4</v>
      </c>
      <c r="W19" s="417"/>
      <c r="X19" s="396" t="s">
        <v>3</v>
      </c>
      <c r="Y19" s="397" t="s">
        <v>6</v>
      </c>
      <c r="Z19" s="397"/>
      <c r="AA19" s="397"/>
      <c r="AB19" s="397" t="s">
        <v>44</v>
      </c>
      <c r="AC19" s="397" t="s">
        <v>45</v>
      </c>
      <c r="AD19" s="398" t="s">
        <v>46</v>
      </c>
      <c r="AE19" s="550"/>
      <c r="AF19" s="369" t="s">
        <v>3</v>
      </c>
      <c r="AG19" s="369" t="s">
        <v>6</v>
      </c>
      <c r="AH19" s="369"/>
      <c r="AI19" s="369"/>
      <c r="AJ19" s="369" t="s">
        <v>44</v>
      </c>
      <c r="AK19" s="369" t="s">
        <v>45</v>
      </c>
      <c r="AL19" s="369" t="s">
        <v>46</v>
      </c>
      <c r="AM19" s="525"/>
      <c r="AN19" s="369" t="s">
        <v>3</v>
      </c>
      <c r="AO19" s="369" t="s">
        <v>6</v>
      </c>
      <c r="AP19" s="369"/>
      <c r="AQ19" s="369"/>
      <c r="AR19" s="370" t="s">
        <v>44</v>
      </c>
      <c r="AS19" s="370" t="s">
        <v>45</v>
      </c>
      <c r="AT19" s="370" t="s">
        <v>46</v>
      </c>
      <c r="AU19" s="418"/>
      <c r="AV19" s="232"/>
      <c r="AW19" s="233"/>
      <c r="AX19" s="234"/>
    </row>
    <row r="20" spans="1:50" ht="21.75" customHeight="1" x14ac:dyDescent="0.25">
      <c r="A20" s="427"/>
      <c r="B20" s="427"/>
      <c r="C20" s="320"/>
      <c r="D20" s="320"/>
      <c r="E20" s="320"/>
      <c r="F20" s="320"/>
      <c r="G20" s="105"/>
      <c r="H20" s="532"/>
      <c r="I20" s="187" t="s">
        <v>48</v>
      </c>
      <c r="J20" s="188" t="s">
        <v>11</v>
      </c>
      <c r="K20" s="220" t="s">
        <v>12</v>
      </c>
      <c r="L20" s="533"/>
      <c r="M20" s="533"/>
      <c r="N20" s="534"/>
      <c r="O20" s="349"/>
      <c r="P20" s="328"/>
      <c r="Q20" s="189" t="s">
        <v>48</v>
      </c>
      <c r="R20" s="190" t="s">
        <v>11</v>
      </c>
      <c r="S20" s="190" t="s">
        <v>12</v>
      </c>
      <c r="T20" s="328"/>
      <c r="U20" s="328"/>
      <c r="V20" s="393"/>
      <c r="W20" s="417"/>
      <c r="X20" s="396"/>
      <c r="Y20" s="191" t="s">
        <v>48</v>
      </c>
      <c r="Z20" s="192" t="s">
        <v>11</v>
      </c>
      <c r="AA20" s="192" t="s">
        <v>12</v>
      </c>
      <c r="AB20" s="397"/>
      <c r="AC20" s="397"/>
      <c r="AD20" s="398"/>
      <c r="AE20" s="550"/>
      <c r="AF20" s="369"/>
      <c r="AG20" s="191" t="s">
        <v>48</v>
      </c>
      <c r="AH20" s="192" t="s">
        <v>11</v>
      </c>
      <c r="AI20" s="192" t="s">
        <v>12</v>
      </c>
      <c r="AJ20" s="369"/>
      <c r="AK20" s="369"/>
      <c r="AL20" s="369"/>
      <c r="AM20" s="525"/>
      <c r="AN20" s="369"/>
      <c r="AO20" s="191" t="s">
        <v>48</v>
      </c>
      <c r="AP20" s="192" t="s">
        <v>11</v>
      </c>
      <c r="AQ20" s="191" t="s">
        <v>12</v>
      </c>
      <c r="AR20" s="370"/>
      <c r="AS20" s="370"/>
      <c r="AT20" s="370"/>
      <c r="AU20" s="418"/>
      <c r="AV20" s="196" t="s">
        <v>247</v>
      </c>
      <c r="AW20" s="194" t="s">
        <v>47</v>
      </c>
      <c r="AX20" s="193" t="s">
        <v>46</v>
      </c>
    </row>
    <row r="21" spans="1:50" x14ac:dyDescent="0.25">
      <c r="A21" s="197">
        <v>1</v>
      </c>
      <c r="B21" s="733"/>
      <c r="C21" s="734"/>
      <c r="D21" s="720"/>
      <c r="E21" s="721"/>
      <c r="F21" s="716"/>
      <c r="G21" s="105"/>
      <c r="H21" s="643" t="str">
        <f>IFERROR(D21/E21, " ")</f>
        <v xml:space="preserve"> </v>
      </c>
      <c r="I21" s="175"/>
      <c r="J21" s="175"/>
      <c r="K21" s="175">
        <v>0</v>
      </c>
      <c r="L21" s="644" t="str">
        <f>IFERROR((H21*I21)+(H21*J21)+(H21*K21)," ")</f>
        <v xml:space="preserve"> </v>
      </c>
      <c r="M21" s="644" t="str">
        <f>IFERROR(L21*F21," ")</f>
        <v xml:space="preserve"> </v>
      </c>
      <c r="N21" s="645" t="str">
        <f>IFERROR(L21+M21," ")</f>
        <v xml:space="preserve"> </v>
      </c>
      <c r="O21" s="349"/>
      <c r="P21" s="646" t="str">
        <f>IFERROR(H21*(1+D13)," ")</f>
        <v xml:space="preserve"> </v>
      </c>
      <c r="Q21" s="175"/>
      <c r="R21" s="175"/>
      <c r="S21" s="175"/>
      <c r="T21" s="646" t="str">
        <f>IFERROR((P21*I21)+(P21*J21)+(P21*K21)," ")</f>
        <v xml:space="preserve"> </v>
      </c>
      <c r="U21" s="646" t="str">
        <f>IFERROR(T21*F21," ")</f>
        <v xml:space="preserve"> </v>
      </c>
      <c r="V21" s="646" t="str">
        <f>IFERROR(T21+U21," ")</f>
        <v xml:space="preserve"> </v>
      </c>
      <c r="W21" s="417"/>
      <c r="X21" s="647" t="str">
        <f>IFERROR(P21*(1+D13)," ")</f>
        <v xml:space="preserve"> </v>
      </c>
      <c r="Y21" s="175"/>
      <c r="Z21" s="175"/>
      <c r="AA21" s="175"/>
      <c r="AB21" s="646" t="str">
        <f>IFERROR((X21*Y21)+(X21*Z21)+(X21*AA21)," ")</f>
        <v xml:space="preserve"> </v>
      </c>
      <c r="AC21" s="646" t="str">
        <f>IFERROR(AB21*F21," ")</f>
        <v xml:space="preserve"> </v>
      </c>
      <c r="AD21" s="648" t="str">
        <f>IFERROR(AB21+AC21," ")</f>
        <v xml:space="preserve"> </v>
      </c>
      <c r="AE21" s="524"/>
      <c r="AF21" s="649" t="str">
        <f>IFERROR(X21*(1+D13)," ")</f>
        <v xml:space="preserve"> </v>
      </c>
      <c r="AG21" s="175"/>
      <c r="AH21" s="175"/>
      <c r="AI21" s="175"/>
      <c r="AJ21" s="651" t="str">
        <f>IFERROR((AF21*AG21)+(AF21*AH21)+(AF21*AI21)," ")</f>
        <v xml:space="preserve"> </v>
      </c>
      <c r="AK21" s="652" t="str">
        <f>IFERROR(AJ21*F21," ")</f>
        <v xml:space="preserve"> </v>
      </c>
      <c r="AL21" s="653" t="str">
        <f>IFERROR(AJ21+AK21," ")</f>
        <v xml:space="preserve"> </v>
      </c>
      <c r="AM21" s="524"/>
      <c r="AN21" s="649" t="str">
        <f>IFERROR(AF21*(1+D13)," ")</f>
        <v xml:space="preserve"> </v>
      </c>
      <c r="AO21" s="175"/>
      <c r="AP21" s="175"/>
      <c r="AQ21" s="175"/>
      <c r="AR21" s="651" t="str">
        <f>IFERROR((AN21*AO21)+(AN21*AP21)+(AN21*AQ21)," ")</f>
        <v xml:space="preserve"> </v>
      </c>
      <c r="AS21" s="654" t="str">
        <f>IFERROR(AR21*F21," ")</f>
        <v xml:space="preserve"> </v>
      </c>
      <c r="AT21" s="655" t="str">
        <f>IFERROR(AR21+AS21," ")</f>
        <v xml:space="preserve"> </v>
      </c>
      <c r="AU21" s="417"/>
      <c r="AV21" s="647" t="str">
        <f>IFERROR(L21+T21+AB21+AJ21+AR21," ")</f>
        <v xml:space="preserve"> </v>
      </c>
      <c r="AW21" s="646" t="str">
        <f>IFERROR(M21+U21+AC21+AK21+AS21," ")</f>
        <v xml:space="preserve"> </v>
      </c>
      <c r="AX21" s="646" t="str">
        <f>IFERROR(N21+V21+AD21+AL21+AT21," ")</f>
        <v xml:space="preserve"> </v>
      </c>
    </row>
    <row r="22" spans="1:50" x14ac:dyDescent="0.25">
      <c r="A22" s="197">
        <v>2</v>
      </c>
      <c r="B22" s="735"/>
      <c r="C22" s="734"/>
      <c r="D22" s="720"/>
      <c r="E22" s="721"/>
      <c r="F22" s="716"/>
      <c r="G22" s="105"/>
      <c r="H22" s="643" t="str">
        <f t="shared" ref="H22:H25" si="0">IFERROR(D22/E22, " ")</f>
        <v xml:space="preserve"> </v>
      </c>
      <c r="I22" s="175"/>
      <c r="J22" s="175"/>
      <c r="K22" s="175"/>
      <c r="L22" s="644" t="str">
        <f t="shared" ref="L22:L25" si="1">IFERROR((H22*I22)+(H22*J22)+(H22*K22)," ")</f>
        <v xml:space="preserve"> </v>
      </c>
      <c r="M22" s="644" t="str">
        <f t="shared" ref="M22:M25" si="2">IFERROR(L22*F22," ")</f>
        <v xml:space="preserve"> </v>
      </c>
      <c r="N22" s="645" t="str">
        <f t="shared" ref="N22:N25" si="3">IFERROR(L22+M22," ")</f>
        <v xml:space="preserve"> </v>
      </c>
      <c r="O22" s="349"/>
      <c r="P22" s="646" t="str">
        <f>IFERROR(H22*(1+D13)," ")</f>
        <v xml:space="preserve"> </v>
      </c>
      <c r="Q22" s="175"/>
      <c r="R22" s="175"/>
      <c r="S22" s="175"/>
      <c r="T22" s="646" t="str">
        <f>IFERROR((P22*I22)+(P22*J22)+(P22*K22)," ")</f>
        <v xml:space="preserve"> </v>
      </c>
      <c r="U22" s="646" t="str">
        <f t="shared" ref="U22:U25" si="4">IFERROR(T22*F22," ")</f>
        <v xml:space="preserve"> </v>
      </c>
      <c r="V22" s="646" t="str">
        <f t="shared" ref="V22:V25" si="5">IFERROR(T22+U22," ")</f>
        <v xml:space="preserve"> </v>
      </c>
      <c r="W22" s="417"/>
      <c r="X22" s="647" t="str">
        <f>IFERROR(P22*(1+D13)," ")</f>
        <v xml:space="preserve"> </v>
      </c>
      <c r="Y22" s="175"/>
      <c r="Z22" s="175"/>
      <c r="AA22" s="175"/>
      <c r="AB22" s="646" t="str">
        <f t="shared" ref="AB22:AB25" si="6">IFERROR((X22*Y22)+(X22*Z22)+(X22*AA22)," ")</f>
        <v xml:space="preserve"> </v>
      </c>
      <c r="AC22" s="646" t="str">
        <f t="shared" ref="AC22:AC25" si="7">IFERROR(AB22*F22," ")</f>
        <v xml:space="preserve"> </v>
      </c>
      <c r="AD22" s="648" t="str">
        <f t="shared" ref="AD22:AD25" si="8">IFERROR(AB22+AC22," ")</f>
        <v xml:space="preserve"> </v>
      </c>
      <c r="AE22" s="524"/>
      <c r="AF22" s="649" t="str">
        <f>IFERROR(X22*(1+D13)," ")</f>
        <v xml:space="preserve"> </v>
      </c>
      <c r="AG22" s="175"/>
      <c r="AH22" s="175"/>
      <c r="AI22" s="175"/>
      <c r="AJ22" s="651" t="str">
        <f t="shared" ref="AJ22:AJ25" si="9">IFERROR((AF22*AG22)+(AF22*AH22)+(AF22*AI22)," ")</f>
        <v xml:space="preserve"> </v>
      </c>
      <c r="AK22" s="652" t="str">
        <f t="shared" ref="AK22:AK25" si="10">IFERROR(AJ22*F22," ")</f>
        <v xml:space="preserve"> </v>
      </c>
      <c r="AL22" s="653" t="str">
        <f t="shared" ref="AL22:AL25" si="11">IFERROR(AJ22+AK22," ")</f>
        <v xml:space="preserve"> </v>
      </c>
      <c r="AM22" s="524"/>
      <c r="AN22" s="649" t="str">
        <f>IFERROR(AF22*(1+D13)," ")</f>
        <v xml:space="preserve"> </v>
      </c>
      <c r="AO22" s="175"/>
      <c r="AP22" s="175"/>
      <c r="AQ22" s="175"/>
      <c r="AR22" s="651" t="str">
        <f t="shared" ref="AR22:AR25" si="12">IFERROR((AN22*AO22)+(AN22*AP22)+(AN22*AQ22)," ")</f>
        <v xml:space="preserve"> </v>
      </c>
      <c r="AS22" s="654" t="str">
        <f t="shared" ref="AS22:AS25" si="13">IFERROR(AR22*F22," ")</f>
        <v xml:space="preserve"> </v>
      </c>
      <c r="AT22" s="655" t="str">
        <f t="shared" ref="AT22:AT25" si="14">IFERROR(AR22+AS22," ")</f>
        <v xml:space="preserve"> </v>
      </c>
      <c r="AU22" s="417"/>
      <c r="AV22" s="647" t="str">
        <f t="shared" ref="AV22:AV25" si="15">IFERROR(L22+T22+AB22+AJ22+AR22," ")</f>
        <v xml:space="preserve"> </v>
      </c>
      <c r="AW22" s="646" t="str">
        <f t="shared" ref="AW22:AW25" si="16">IFERROR(M22+U22+AC22+AK22+AS22," ")</f>
        <v xml:space="preserve"> </v>
      </c>
      <c r="AX22" s="646" t="str">
        <f t="shared" ref="AX22:AX25" si="17">IFERROR(N22+V22+AD22+AL22+AT22," ")</f>
        <v xml:space="preserve"> </v>
      </c>
    </row>
    <row r="23" spans="1:50" x14ac:dyDescent="0.25">
      <c r="A23" s="197">
        <v>3</v>
      </c>
      <c r="B23" s="735"/>
      <c r="C23" s="734"/>
      <c r="D23" s="720"/>
      <c r="E23" s="721"/>
      <c r="F23" s="716"/>
      <c r="G23" s="105"/>
      <c r="H23" s="643" t="str">
        <f t="shared" si="0"/>
        <v xml:space="preserve"> </v>
      </c>
      <c r="I23" s="175"/>
      <c r="J23" s="175"/>
      <c r="K23" s="175"/>
      <c r="L23" s="644" t="str">
        <f t="shared" si="1"/>
        <v xml:space="preserve"> </v>
      </c>
      <c r="M23" s="644" t="str">
        <f t="shared" si="2"/>
        <v xml:space="preserve"> </v>
      </c>
      <c r="N23" s="645" t="str">
        <f t="shared" si="3"/>
        <v xml:space="preserve"> </v>
      </c>
      <c r="O23" s="349"/>
      <c r="P23" s="646" t="str">
        <f>IFERROR(H23*(1+D13)," ")</f>
        <v xml:space="preserve"> </v>
      </c>
      <c r="Q23" s="175"/>
      <c r="R23" s="175"/>
      <c r="S23" s="175"/>
      <c r="T23" s="646" t="str">
        <f t="shared" ref="T23:T25" si="18">IFERROR((P23*I23)+(P23*J23)+(P23*K23)," ")</f>
        <v xml:space="preserve"> </v>
      </c>
      <c r="U23" s="646" t="str">
        <f t="shared" si="4"/>
        <v xml:space="preserve"> </v>
      </c>
      <c r="V23" s="646" t="str">
        <f t="shared" si="5"/>
        <v xml:space="preserve"> </v>
      </c>
      <c r="W23" s="417"/>
      <c r="X23" s="647" t="str">
        <f>IFERROR(P23*(1+D13)," ")</f>
        <v xml:space="preserve"> </v>
      </c>
      <c r="Y23" s="175"/>
      <c r="Z23" s="175"/>
      <c r="AA23" s="175"/>
      <c r="AB23" s="646" t="str">
        <f t="shared" si="6"/>
        <v xml:space="preserve"> </v>
      </c>
      <c r="AC23" s="646" t="str">
        <f t="shared" si="7"/>
        <v xml:space="preserve"> </v>
      </c>
      <c r="AD23" s="648" t="str">
        <f t="shared" si="8"/>
        <v xml:space="preserve"> </v>
      </c>
      <c r="AE23" s="524"/>
      <c r="AF23" s="649" t="str">
        <f>IFERROR(X23*(1+D13)," ")</f>
        <v xml:space="preserve"> </v>
      </c>
      <c r="AG23" s="175"/>
      <c r="AH23" s="175"/>
      <c r="AI23" s="175"/>
      <c r="AJ23" s="651" t="str">
        <f t="shared" si="9"/>
        <v xml:space="preserve"> </v>
      </c>
      <c r="AK23" s="652" t="str">
        <f t="shared" si="10"/>
        <v xml:space="preserve"> </v>
      </c>
      <c r="AL23" s="653" t="str">
        <f t="shared" si="11"/>
        <v xml:space="preserve"> </v>
      </c>
      <c r="AM23" s="524"/>
      <c r="AN23" s="649" t="str">
        <f>IFERROR(AF23*(1+D13)," ")</f>
        <v xml:space="preserve"> </v>
      </c>
      <c r="AO23" s="175"/>
      <c r="AP23" s="175"/>
      <c r="AQ23" s="175"/>
      <c r="AR23" s="651" t="str">
        <f t="shared" si="12"/>
        <v xml:space="preserve"> </v>
      </c>
      <c r="AS23" s="654" t="str">
        <f t="shared" si="13"/>
        <v xml:space="preserve"> </v>
      </c>
      <c r="AT23" s="655" t="str">
        <f t="shared" si="14"/>
        <v xml:space="preserve"> </v>
      </c>
      <c r="AU23" s="417"/>
      <c r="AV23" s="647" t="str">
        <f t="shared" si="15"/>
        <v xml:space="preserve"> </v>
      </c>
      <c r="AW23" s="646" t="str">
        <f t="shared" si="16"/>
        <v xml:space="preserve"> </v>
      </c>
      <c r="AX23" s="646" t="str">
        <f t="shared" si="17"/>
        <v xml:space="preserve"> </v>
      </c>
    </row>
    <row r="24" spans="1:50" x14ac:dyDescent="0.25">
      <c r="A24" s="197">
        <v>4</v>
      </c>
      <c r="B24" s="735"/>
      <c r="C24" s="734"/>
      <c r="D24" s="720"/>
      <c r="E24" s="721"/>
      <c r="F24" s="716"/>
      <c r="G24" s="105"/>
      <c r="H24" s="643" t="str">
        <f t="shared" si="0"/>
        <v xml:space="preserve"> </v>
      </c>
      <c r="I24" s="175"/>
      <c r="J24" s="175"/>
      <c r="K24" s="175"/>
      <c r="L24" s="644" t="str">
        <f t="shared" si="1"/>
        <v xml:space="preserve"> </v>
      </c>
      <c r="M24" s="644" t="str">
        <f t="shared" si="2"/>
        <v xml:space="preserve"> </v>
      </c>
      <c r="N24" s="645" t="str">
        <f t="shared" si="3"/>
        <v xml:space="preserve"> </v>
      </c>
      <c r="O24" s="349"/>
      <c r="P24" s="646" t="str">
        <f t="shared" ref="P24:P25" si="19">IFERROR(H24*(1+C17)," ")</f>
        <v xml:space="preserve"> </v>
      </c>
      <c r="Q24" s="175"/>
      <c r="R24" s="175"/>
      <c r="S24" s="175"/>
      <c r="T24" s="646" t="str">
        <f t="shared" si="18"/>
        <v xml:space="preserve"> </v>
      </c>
      <c r="U24" s="646" t="str">
        <f t="shared" si="4"/>
        <v xml:space="preserve"> </v>
      </c>
      <c r="V24" s="646" t="str">
        <f t="shared" si="5"/>
        <v xml:space="preserve"> </v>
      </c>
      <c r="W24" s="417"/>
      <c r="X24" s="647" t="str">
        <f>IFERROR(P24*(1+D13)," ")</f>
        <v xml:space="preserve"> </v>
      </c>
      <c r="Y24" s="175"/>
      <c r="Z24" s="175"/>
      <c r="AA24" s="175"/>
      <c r="AB24" s="646" t="str">
        <f t="shared" si="6"/>
        <v xml:space="preserve"> </v>
      </c>
      <c r="AC24" s="646" t="str">
        <f t="shared" si="7"/>
        <v xml:space="preserve"> </v>
      </c>
      <c r="AD24" s="648" t="str">
        <f t="shared" si="8"/>
        <v xml:space="preserve"> </v>
      </c>
      <c r="AE24" s="524"/>
      <c r="AF24" s="649" t="str">
        <f>IFERROR(X24*(1+D13)," ")</f>
        <v xml:space="preserve"> </v>
      </c>
      <c r="AG24" s="175"/>
      <c r="AH24" s="175"/>
      <c r="AI24" s="175"/>
      <c r="AJ24" s="651" t="str">
        <f t="shared" si="9"/>
        <v xml:space="preserve"> </v>
      </c>
      <c r="AK24" s="652" t="str">
        <f t="shared" si="10"/>
        <v xml:space="preserve"> </v>
      </c>
      <c r="AL24" s="653" t="str">
        <f t="shared" si="11"/>
        <v xml:space="preserve"> </v>
      </c>
      <c r="AM24" s="524"/>
      <c r="AN24" s="649" t="str">
        <f>IFERROR(AF24*(1+D13)," ")</f>
        <v xml:space="preserve"> </v>
      </c>
      <c r="AO24" s="175"/>
      <c r="AP24" s="175"/>
      <c r="AQ24" s="175"/>
      <c r="AR24" s="651" t="str">
        <f t="shared" si="12"/>
        <v xml:space="preserve"> </v>
      </c>
      <c r="AS24" s="654" t="str">
        <f t="shared" si="13"/>
        <v xml:space="preserve"> </v>
      </c>
      <c r="AT24" s="655" t="str">
        <f t="shared" si="14"/>
        <v xml:space="preserve"> </v>
      </c>
      <c r="AU24" s="417"/>
      <c r="AV24" s="647" t="str">
        <f t="shared" si="15"/>
        <v xml:space="preserve"> </v>
      </c>
      <c r="AW24" s="646" t="str">
        <f t="shared" si="16"/>
        <v xml:space="preserve"> </v>
      </c>
      <c r="AX24" s="646" t="str">
        <f t="shared" si="17"/>
        <v xml:space="preserve"> </v>
      </c>
    </row>
    <row r="25" spans="1:50" x14ac:dyDescent="0.25">
      <c r="A25" s="197">
        <v>5</v>
      </c>
      <c r="B25" s="736"/>
      <c r="C25" s="737"/>
      <c r="D25" s="722"/>
      <c r="E25" s="723"/>
      <c r="F25" s="719"/>
      <c r="G25" s="105"/>
      <c r="H25" s="643" t="str">
        <f t="shared" si="0"/>
        <v xml:space="preserve"> </v>
      </c>
      <c r="I25" s="201"/>
      <c r="J25" s="201"/>
      <c r="K25" s="201"/>
      <c r="L25" s="644" t="str">
        <f t="shared" si="1"/>
        <v xml:space="preserve"> </v>
      </c>
      <c r="M25" s="644" t="str">
        <f t="shared" si="2"/>
        <v xml:space="preserve"> </v>
      </c>
      <c r="N25" s="645" t="str">
        <f t="shared" si="3"/>
        <v xml:space="preserve"> </v>
      </c>
      <c r="O25" s="349"/>
      <c r="P25" s="646" t="str">
        <f t="shared" si="19"/>
        <v xml:space="preserve"> </v>
      </c>
      <c r="Q25" s="201"/>
      <c r="R25" s="201"/>
      <c r="S25" s="201"/>
      <c r="T25" s="646" t="str">
        <f t="shared" si="18"/>
        <v xml:space="preserve"> </v>
      </c>
      <c r="U25" s="646" t="str">
        <f t="shared" si="4"/>
        <v xml:space="preserve"> </v>
      </c>
      <c r="V25" s="646" t="str">
        <f t="shared" si="5"/>
        <v xml:space="preserve"> </v>
      </c>
      <c r="W25" s="417"/>
      <c r="X25" s="647" t="str">
        <f>IFERROR(P25*(1+D13)," ")</f>
        <v xml:space="preserve"> </v>
      </c>
      <c r="Y25" s="201"/>
      <c r="Z25" s="201"/>
      <c r="AA25" s="201"/>
      <c r="AB25" s="646" t="str">
        <f t="shared" si="6"/>
        <v xml:space="preserve"> </v>
      </c>
      <c r="AC25" s="646" t="str">
        <f t="shared" si="7"/>
        <v xml:space="preserve"> </v>
      </c>
      <c r="AD25" s="648" t="str">
        <f t="shared" si="8"/>
        <v xml:space="preserve"> </v>
      </c>
      <c r="AE25" s="524"/>
      <c r="AF25" s="649" t="str">
        <f>IFERROR(X25*(1+D13)," ")</f>
        <v xml:space="preserve"> </v>
      </c>
      <c r="AG25" s="175"/>
      <c r="AH25" s="175"/>
      <c r="AI25" s="175"/>
      <c r="AJ25" s="651" t="str">
        <f t="shared" si="9"/>
        <v xml:space="preserve"> </v>
      </c>
      <c r="AK25" s="652" t="str">
        <f t="shared" si="10"/>
        <v xml:space="preserve"> </v>
      </c>
      <c r="AL25" s="653" t="str">
        <f t="shared" si="11"/>
        <v xml:space="preserve"> </v>
      </c>
      <c r="AM25" s="524"/>
      <c r="AN25" s="649" t="str">
        <f>IFERROR(AF25*(1+D13)," ")</f>
        <v xml:space="preserve"> </v>
      </c>
      <c r="AO25" s="175"/>
      <c r="AP25" s="175"/>
      <c r="AQ25" s="175"/>
      <c r="AR25" s="651" t="str">
        <f t="shared" si="12"/>
        <v xml:space="preserve"> </v>
      </c>
      <c r="AS25" s="654" t="str">
        <f t="shared" si="13"/>
        <v xml:space="preserve"> </v>
      </c>
      <c r="AT25" s="655" t="str">
        <f t="shared" si="14"/>
        <v xml:space="preserve"> </v>
      </c>
      <c r="AU25" s="417"/>
      <c r="AV25" s="647" t="str">
        <f t="shared" si="15"/>
        <v xml:space="preserve"> </v>
      </c>
      <c r="AW25" s="646" t="str">
        <f t="shared" si="16"/>
        <v xml:space="preserve"> </v>
      </c>
      <c r="AX25" s="646" t="str">
        <f t="shared" si="17"/>
        <v xml:space="preserve"> </v>
      </c>
    </row>
    <row r="26" spans="1:50" ht="30" customHeight="1" x14ac:dyDescent="0.25">
      <c r="A26" s="290" t="s">
        <v>202</v>
      </c>
      <c r="B26" s="290"/>
      <c r="C26" s="227"/>
      <c r="D26" s="319" t="s">
        <v>119</v>
      </c>
      <c r="E26" s="319" t="s">
        <v>135</v>
      </c>
      <c r="F26" s="319" t="s">
        <v>120</v>
      </c>
      <c r="G26" s="199"/>
      <c r="H26" s="301" t="s">
        <v>3</v>
      </c>
      <c r="I26" s="319" t="s">
        <v>6</v>
      </c>
      <c r="J26" s="319"/>
      <c r="K26" s="319"/>
      <c r="L26" s="298" t="s">
        <v>44</v>
      </c>
      <c r="M26" s="298" t="s">
        <v>45</v>
      </c>
      <c r="N26" s="321" t="s">
        <v>46</v>
      </c>
      <c r="O26" s="350"/>
      <c r="P26" s="301" t="s">
        <v>3</v>
      </c>
      <c r="Q26" s="298" t="s">
        <v>6</v>
      </c>
      <c r="R26" s="298"/>
      <c r="S26" s="298"/>
      <c r="T26" s="298" t="s">
        <v>44</v>
      </c>
      <c r="U26" s="298" t="s">
        <v>45</v>
      </c>
      <c r="V26" s="321" t="s">
        <v>46</v>
      </c>
      <c r="W26" s="297"/>
      <c r="X26" s="295" t="s">
        <v>3</v>
      </c>
      <c r="Y26" s="397" t="s">
        <v>6</v>
      </c>
      <c r="Z26" s="397"/>
      <c r="AA26" s="397"/>
      <c r="AB26" s="295" t="s">
        <v>44</v>
      </c>
      <c r="AC26" s="295" t="s">
        <v>45</v>
      </c>
      <c r="AD26" s="295" t="s">
        <v>46</v>
      </c>
      <c r="AE26" s="525"/>
      <c r="AF26" s="295" t="s">
        <v>3</v>
      </c>
      <c r="AG26" s="295" t="s">
        <v>6</v>
      </c>
      <c r="AH26" s="295"/>
      <c r="AI26" s="295"/>
      <c r="AJ26" s="295" t="s">
        <v>44</v>
      </c>
      <c r="AK26" s="295" t="s">
        <v>45</v>
      </c>
      <c r="AL26" s="295" t="s">
        <v>46</v>
      </c>
      <c r="AM26" s="525"/>
      <c r="AN26" s="295" t="s">
        <v>3</v>
      </c>
      <c r="AO26" s="295" t="s">
        <v>6</v>
      </c>
      <c r="AP26" s="295"/>
      <c r="AQ26" s="295"/>
      <c r="AR26" s="295" t="s">
        <v>44</v>
      </c>
      <c r="AS26" s="295" t="s">
        <v>45</v>
      </c>
      <c r="AT26" s="295" t="s">
        <v>46</v>
      </c>
      <c r="AU26" s="418"/>
      <c r="AV26" s="475"/>
      <c r="AW26" s="476"/>
      <c r="AX26" s="477"/>
    </row>
    <row r="27" spans="1:50" x14ac:dyDescent="0.25">
      <c r="A27" s="231" t="s">
        <v>13</v>
      </c>
      <c r="B27" s="231" t="s">
        <v>2</v>
      </c>
      <c r="C27" s="228" t="s">
        <v>5</v>
      </c>
      <c r="D27" s="428"/>
      <c r="E27" s="428"/>
      <c r="F27" s="320"/>
      <c r="G27" s="199"/>
      <c r="H27" s="302"/>
      <c r="I27" s="186" t="s">
        <v>48</v>
      </c>
      <c r="J27" s="220" t="s">
        <v>11</v>
      </c>
      <c r="K27" s="220" t="s">
        <v>12</v>
      </c>
      <c r="L27" s="299"/>
      <c r="M27" s="299"/>
      <c r="N27" s="322"/>
      <c r="O27" s="350"/>
      <c r="P27" s="302"/>
      <c r="Q27" s="189" t="s">
        <v>48</v>
      </c>
      <c r="R27" s="190" t="s">
        <v>11</v>
      </c>
      <c r="S27" s="190" t="s">
        <v>12</v>
      </c>
      <c r="T27" s="299"/>
      <c r="U27" s="299"/>
      <c r="V27" s="322"/>
      <c r="W27" s="297"/>
      <c r="X27" s="295"/>
      <c r="Y27" s="203" t="s">
        <v>48</v>
      </c>
      <c r="Z27" s="240" t="s">
        <v>11</v>
      </c>
      <c r="AA27" s="240" t="s">
        <v>12</v>
      </c>
      <c r="AB27" s="295"/>
      <c r="AC27" s="295"/>
      <c r="AD27" s="295"/>
      <c r="AE27" s="525"/>
      <c r="AF27" s="295"/>
      <c r="AG27" s="189" t="s">
        <v>48</v>
      </c>
      <c r="AH27" s="190" t="s">
        <v>11</v>
      </c>
      <c r="AI27" s="190" t="s">
        <v>12</v>
      </c>
      <c r="AJ27" s="295"/>
      <c r="AK27" s="295"/>
      <c r="AL27" s="295"/>
      <c r="AM27" s="525"/>
      <c r="AN27" s="295"/>
      <c r="AO27" s="189" t="s">
        <v>48</v>
      </c>
      <c r="AP27" s="190" t="s">
        <v>11</v>
      </c>
      <c r="AQ27" s="190" t="s">
        <v>12</v>
      </c>
      <c r="AR27" s="295"/>
      <c r="AS27" s="295"/>
      <c r="AT27" s="295"/>
      <c r="AU27" s="297"/>
      <c r="AV27" s="195" t="s">
        <v>247</v>
      </c>
      <c r="AW27" s="195" t="s">
        <v>47</v>
      </c>
      <c r="AX27" s="195" t="s">
        <v>46</v>
      </c>
    </row>
    <row r="28" spans="1:50" x14ac:dyDescent="0.25">
      <c r="A28" s="197">
        <v>1</v>
      </c>
      <c r="B28" s="738"/>
      <c r="C28" s="739"/>
      <c r="D28" s="711"/>
      <c r="E28" s="712"/>
      <c r="F28" s="713"/>
      <c r="G28" s="106"/>
      <c r="H28" s="643" t="str">
        <f t="shared" ref="H28:H32" si="20">IFERROR(D28/E28, " ")</f>
        <v xml:space="preserve"> </v>
      </c>
      <c r="I28" s="175"/>
      <c r="J28" s="175"/>
      <c r="K28" s="175"/>
      <c r="L28" s="644" t="str">
        <f t="shared" ref="L28:L32" si="21">IFERROR((H28*I28)+(H28*J28)+(H28*K28)," ")</f>
        <v xml:space="preserve"> </v>
      </c>
      <c r="M28" s="644" t="str">
        <f t="shared" ref="M28:M32" si="22">IFERROR(L28*F28," ")</f>
        <v xml:space="preserve"> </v>
      </c>
      <c r="N28" s="645" t="str">
        <f t="shared" ref="N28:N32" si="23">IFERROR(L28+M28," ")</f>
        <v xml:space="preserve"> </v>
      </c>
      <c r="O28" s="349"/>
      <c r="P28" s="646" t="str">
        <f>IFERROR(H28*(1+D13)," ")</f>
        <v xml:space="preserve"> </v>
      </c>
      <c r="Q28" s="175"/>
      <c r="R28" s="175"/>
      <c r="S28" s="175"/>
      <c r="T28" s="646" t="str">
        <f>IFERROR((P28*I28)+(P28*J28)+(P28*K28)," ")</f>
        <v xml:space="preserve"> </v>
      </c>
      <c r="U28" s="646" t="str">
        <f t="shared" ref="U28:U32" si="24">IFERROR(T28*F28," ")</f>
        <v xml:space="preserve"> </v>
      </c>
      <c r="V28" s="646" t="str">
        <f t="shared" ref="V28:V32" si="25">IFERROR(T28+U28," ")</f>
        <v xml:space="preserve"> </v>
      </c>
      <c r="W28" s="417"/>
      <c r="X28" s="647" t="str">
        <f>IFERROR(P28*(1+D13)," ")</f>
        <v xml:space="preserve"> </v>
      </c>
      <c r="Y28" s="175"/>
      <c r="Z28" s="175"/>
      <c r="AA28" s="175"/>
      <c r="AB28" s="646" t="str">
        <f t="shared" ref="AB28:AB32" si="26">IFERROR((X28*Y28)+(X28*Z28)+(X28*AA28)," ")</f>
        <v xml:space="preserve"> </v>
      </c>
      <c r="AC28" s="646" t="str">
        <f t="shared" ref="AC28:AC32" si="27">IFERROR(AB28*F28," ")</f>
        <v xml:space="preserve"> </v>
      </c>
      <c r="AD28" s="648" t="str">
        <f t="shared" ref="AD28:AD32" si="28">IFERROR(AB28+AC28," ")</f>
        <v xml:space="preserve"> </v>
      </c>
      <c r="AE28" s="524"/>
      <c r="AF28" s="649" t="str">
        <f>IFERROR(X28*(1+D13)," ")</f>
        <v xml:space="preserve"> </v>
      </c>
      <c r="AG28" s="175"/>
      <c r="AH28" s="175"/>
      <c r="AI28" s="175"/>
      <c r="AJ28" s="651" t="str">
        <f t="shared" ref="AJ28:AJ32" si="29">IFERROR((AF28*AG28)+(AF28*AH28)+(AF28*AI28)," ")</f>
        <v xml:space="preserve"> </v>
      </c>
      <c r="AK28" s="652" t="str">
        <f t="shared" ref="AK28:AK32" si="30">IFERROR(AJ28*F28," ")</f>
        <v xml:space="preserve"> </v>
      </c>
      <c r="AL28" s="653" t="str">
        <f t="shared" ref="AL28:AL32" si="31">IFERROR(AJ28+AK28," ")</f>
        <v xml:space="preserve"> </v>
      </c>
      <c r="AM28" s="524"/>
      <c r="AN28" s="649" t="str">
        <f>IFERROR(AF28*(1+D13)," ")</f>
        <v xml:space="preserve"> </v>
      </c>
      <c r="AO28" s="175"/>
      <c r="AP28" s="175"/>
      <c r="AQ28" s="175"/>
      <c r="AR28" s="651" t="str">
        <f t="shared" ref="AR28:AR32" si="32">IFERROR((AN28*AO28)+(AN28*AP28)+(AN28*AQ28)," ")</f>
        <v xml:space="preserve"> </v>
      </c>
      <c r="AS28" s="654" t="str">
        <f t="shared" ref="AS28:AS32" si="33">IFERROR(AR28*F28," ")</f>
        <v xml:space="preserve"> </v>
      </c>
      <c r="AT28" s="655" t="str">
        <f t="shared" ref="AT28:AT32" si="34">IFERROR(AR28+AS28," ")</f>
        <v xml:space="preserve"> </v>
      </c>
      <c r="AU28" s="417"/>
      <c r="AV28" s="647" t="str">
        <f t="shared" ref="AV28:AX32" si="35">IFERROR(L28+T28+AB28+AJ28+AR28," ")</f>
        <v xml:space="preserve"> </v>
      </c>
      <c r="AW28" s="646" t="str">
        <f t="shared" si="35"/>
        <v xml:space="preserve"> </v>
      </c>
      <c r="AX28" s="646" t="str">
        <f t="shared" si="35"/>
        <v xml:space="preserve"> </v>
      </c>
    </row>
    <row r="29" spans="1:50" x14ac:dyDescent="0.25">
      <c r="A29" s="197">
        <v>2</v>
      </c>
      <c r="B29" s="740"/>
      <c r="C29" s="741"/>
      <c r="D29" s="714"/>
      <c r="E29" s="715"/>
      <c r="F29" s="716"/>
      <c r="G29" s="106"/>
      <c r="H29" s="643" t="str">
        <f t="shared" si="20"/>
        <v xml:space="preserve"> </v>
      </c>
      <c r="I29" s="175"/>
      <c r="J29" s="175"/>
      <c r="K29" s="175"/>
      <c r="L29" s="644" t="str">
        <f t="shared" si="21"/>
        <v xml:space="preserve"> </v>
      </c>
      <c r="M29" s="644" t="str">
        <f t="shared" si="22"/>
        <v xml:space="preserve"> </v>
      </c>
      <c r="N29" s="645" t="str">
        <f t="shared" si="23"/>
        <v xml:space="preserve"> </v>
      </c>
      <c r="O29" s="349"/>
      <c r="P29" s="646" t="str">
        <f>IFERROR(H29*(1+D13)," ")</f>
        <v xml:space="preserve"> </v>
      </c>
      <c r="Q29" s="175"/>
      <c r="R29" s="175"/>
      <c r="S29" s="175"/>
      <c r="T29" s="646" t="str">
        <f>IFERROR((P29*I29)+(P29*J29)+(P29*K29)," ")</f>
        <v xml:space="preserve"> </v>
      </c>
      <c r="U29" s="646" t="str">
        <f t="shared" si="24"/>
        <v xml:space="preserve"> </v>
      </c>
      <c r="V29" s="646" t="str">
        <f t="shared" si="25"/>
        <v xml:space="preserve"> </v>
      </c>
      <c r="W29" s="417"/>
      <c r="X29" s="647" t="str">
        <f>IFERROR(P29*(1+D13)," ")</f>
        <v xml:space="preserve"> </v>
      </c>
      <c r="Y29" s="175"/>
      <c r="Z29" s="175"/>
      <c r="AA29" s="175"/>
      <c r="AB29" s="646" t="str">
        <f t="shared" si="26"/>
        <v xml:space="preserve"> </v>
      </c>
      <c r="AC29" s="646" t="str">
        <f t="shared" si="27"/>
        <v xml:space="preserve"> </v>
      </c>
      <c r="AD29" s="648" t="str">
        <f t="shared" si="28"/>
        <v xml:space="preserve"> </v>
      </c>
      <c r="AE29" s="524"/>
      <c r="AF29" s="649" t="str">
        <f>IFERROR(X29*(1+D13)," ")</f>
        <v xml:space="preserve"> </v>
      </c>
      <c r="AG29" s="175"/>
      <c r="AH29" s="175"/>
      <c r="AI29" s="175"/>
      <c r="AJ29" s="651" t="str">
        <f t="shared" si="29"/>
        <v xml:space="preserve"> </v>
      </c>
      <c r="AK29" s="652" t="str">
        <f t="shared" si="30"/>
        <v xml:space="preserve"> </v>
      </c>
      <c r="AL29" s="653" t="str">
        <f t="shared" si="31"/>
        <v xml:space="preserve"> </v>
      </c>
      <c r="AM29" s="524"/>
      <c r="AN29" s="649" t="str">
        <f>IFERROR(AF29*(1+D13)," ")</f>
        <v xml:space="preserve"> </v>
      </c>
      <c r="AO29" s="175"/>
      <c r="AP29" s="175"/>
      <c r="AQ29" s="175"/>
      <c r="AR29" s="651" t="str">
        <f t="shared" si="32"/>
        <v xml:space="preserve"> </v>
      </c>
      <c r="AS29" s="654" t="str">
        <f t="shared" si="33"/>
        <v xml:space="preserve"> </v>
      </c>
      <c r="AT29" s="655" t="str">
        <f t="shared" si="34"/>
        <v xml:space="preserve"> </v>
      </c>
      <c r="AU29" s="417"/>
      <c r="AV29" s="647" t="str">
        <f t="shared" si="35"/>
        <v xml:space="preserve"> </v>
      </c>
      <c r="AW29" s="646" t="str">
        <f t="shared" si="35"/>
        <v xml:space="preserve"> </v>
      </c>
      <c r="AX29" s="646" t="str">
        <f t="shared" si="35"/>
        <v xml:space="preserve"> </v>
      </c>
    </row>
    <row r="30" spans="1:50" x14ac:dyDescent="0.25">
      <c r="A30" s="197">
        <v>3</v>
      </c>
      <c r="B30" s="740"/>
      <c r="C30" s="741"/>
      <c r="D30" s="714"/>
      <c r="E30" s="715"/>
      <c r="F30" s="716"/>
      <c r="G30" s="106"/>
      <c r="H30" s="643" t="str">
        <f t="shared" si="20"/>
        <v xml:space="preserve"> </v>
      </c>
      <c r="I30" s="171"/>
      <c r="J30" s="175"/>
      <c r="K30" s="175"/>
      <c r="L30" s="644" t="str">
        <f t="shared" si="21"/>
        <v xml:space="preserve"> </v>
      </c>
      <c r="M30" s="644" t="str">
        <f t="shared" si="22"/>
        <v xml:space="preserve"> </v>
      </c>
      <c r="N30" s="645" t="str">
        <f t="shared" si="23"/>
        <v xml:space="preserve"> </v>
      </c>
      <c r="O30" s="349"/>
      <c r="P30" s="646" t="str">
        <f>IFERROR(H30*(1+D13)," ")</f>
        <v xml:space="preserve"> </v>
      </c>
      <c r="Q30" s="175"/>
      <c r="R30" s="175"/>
      <c r="S30" s="175"/>
      <c r="T30" s="646" t="str">
        <f t="shared" ref="T30:T32" si="36">IFERROR((P30*I30)+(P30*J30)+(P30*K30)," ")</f>
        <v xml:space="preserve"> </v>
      </c>
      <c r="U30" s="646" t="str">
        <f t="shared" si="24"/>
        <v xml:space="preserve"> </v>
      </c>
      <c r="V30" s="646" t="str">
        <f t="shared" si="25"/>
        <v xml:space="preserve"> </v>
      </c>
      <c r="W30" s="417"/>
      <c r="X30" s="647" t="str">
        <f>IFERROR(P30*(1+D13)," ")</f>
        <v xml:space="preserve"> </v>
      </c>
      <c r="Y30" s="175"/>
      <c r="Z30" s="175"/>
      <c r="AA30" s="175"/>
      <c r="AB30" s="646" t="str">
        <f t="shared" si="26"/>
        <v xml:space="preserve"> </v>
      </c>
      <c r="AC30" s="646" t="str">
        <f t="shared" si="27"/>
        <v xml:space="preserve"> </v>
      </c>
      <c r="AD30" s="648" t="str">
        <f t="shared" si="28"/>
        <v xml:space="preserve"> </v>
      </c>
      <c r="AE30" s="524"/>
      <c r="AF30" s="649" t="str">
        <f>IFERROR(X30*(1+D13)," ")</f>
        <v xml:space="preserve"> </v>
      </c>
      <c r="AG30" s="175"/>
      <c r="AH30" s="175"/>
      <c r="AI30" s="175"/>
      <c r="AJ30" s="651" t="str">
        <f t="shared" si="29"/>
        <v xml:space="preserve"> </v>
      </c>
      <c r="AK30" s="652" t="str">
        <f t="shared" si="30"/>
        <v xml:space="preserve"> </v>
      </c>
      <c r="AL30" s="653" t="str">
        <f t="shared" si="31"/>
        <v xml:space="preserve"> </v>
      </c>
      <c r="AM30" s="524"/>
      <c r="AN30" s="649" t="str">
        <f>IFERROR(AF30*(1+D13)," ")</f>
        <v xml:space="preserve"> </v>
      </c>
      <c r="AO30" s="175"/>
      <c r="AP30" s="175"/>
      <c r="AQ30" s="175"/>
      <c r="AR30" s="651" t="str">
        <f t="shared" si="32"/>
        <v xml:space="preserve"> </v>
      </c>
      <c r="AS30" s="654" t="str">
        <f t="shared" si="33"/>
        <v xml:space="preserve"> </v>
      </c>
      <c r="AT30" s="655" t="str">
        <f t="shared" si="34"/>
        <v xml:space="preserve"> </v>
      </c>
      <c r="AU30" s="417"/>
      <c r="AV30" s="647" t="str">
        <f t="shared" si="35"/>
        <v xml:space="preserve"> </v>
      </c>
      <c r="AW30" s="646" t="str">
        <f t="shared" si="35"/>
        <v xml:space="preserve"> </v>
      </c>
      <c r="AX30" s="646" t="str">
        <f t="shared" si="35"/>
        <v xml:space="preserve"> </v>
      </c>
    </row>
    <row r="31" spans="1:50" x14ac:dyDescent="0.25">
      <c r="A31" s="197">
        <v>4</v>
      </c>
      <c r="B31" s="740"/>
      <c r="C31" s="741"/>
      <c r="D31" s="714"/>
      <c r="E31" s="715"/>
      <c r="F31" s="716"/>
      <c r="G31" s="106"/>
      <c r="H31" s="643" t="str">
        <f t="shared" si="20"/>
        <v xml:space="preserve"> </v>
      </c>
      <c r="I31" s="175"/>
      <c r="J31" s="175"/>
      <c r="K31" s="175"/>
      <c r="L31" s="644" t="str">
        <f t="shared" si="21"/>
        <v xml:space="preserve"> </v>
      </c>
      <c r="M31" s="644" t="str">
        <f t="shared" si="22"/>
        <v xml:space="preserve"> </v>
      </c>
      <c r="N31" s="645" t="str">
        <f t="shared" si="23"/>
        <v xml:space="preserve"> </v>
      </c>
      <c r="O31" s="349"/>
      <c r="P31" s="646" t="str">
        <f>IFERROR(H31*(1+D13)," ")</f>
        <v xml:space="preserve"> </v>
      </c>
      <c r="Q31" s="175"/>
      <c r="R31" s="175"/>
      <c r="S31" s="175"/>
      <c r="T31" s="646" t="str">
        <f t="shared" si="36"/>
        <v xml:space="preserve"> </v>
      </c>
      <c r="U31" s="646" t="str">
        <f t="shared" si="24"/>
        <v xml:space="preserve"> </v>
      </c>
      <c r="V31" s="646" t="str">
        <f t="shared" si="25"/>
        <v xml:space="preserve"> </v>
      </c>
      <c r="W31" s="417"/>
      <c r="X31" s="647" t="str">
        <f>IFERROR(P31*(1+D13)," ")</f>
        <v xml:space="preserve"> </v>
      </c>
      <c r="Y31" s="175"/>
      <c r="Z31" s="175"/>
      <c r="AA31" s="175"/>
      <c r="AB31" s="646" t="str">
        <f t="shared" si="26"/>
        <v xml:space="preserve"> </v>
      </c>
      <c r="AC31" s="646" t="str">
        <f t="shared" si="27"/>
        <v xml:space="preserve"> </v>
      </c>
      <c r="AD31" s="648" t="str">
        <f t="shared" si="28"/>
        <v xml:space="preserve"> </v>
      </c>
      <c r="AE31" s="524"/>
      <c r="AF31" s="649" t="str">
        <f>IFERROR(X31*(1+D13)," ")</f>
        <v xml:space="preserve"> </v>
      </c>
      <c r="AG31" s="175"/>
      <c r="AH31" s="175"/>
      <c r="AI31" s="175"/>
      <c r="AJ31" s="651" t="str">
        <f t="shared" si="29"/>
        <v xml:space="preserve"> </v>
      </c>
      <c r="AK31" s="652" t="str">
        <f t="shared" si="30"/>
        <v xml:space="preserve"> </v>
      </c>
      <c r="AL31" s="653" t="str">
        <f t="shared" si="31"/>
        <v xml:space="preserve"> </v>
      </c>
      <c r="AM31" s="524"/>
      <c r="AN31" s="649" t="str">
        <f>IFERROR(AF31*(1+D13)," ")</f>
        <v xml:space="preserve"> </v>
      </c>
      <c r="AO31" s="175"/>
      <c r="AP31" s="175"/>
      <c r="AQ31" s="175"/>
      <c r="AR31" s="651" t="str">
        <f t="shared" si="32"/>
        <v xml:space="preserve"> </v>
      </c>
      <c r="AS31" s="654" t="str">
        <f t="shared" si="33"/>
        <v xml:space="preserve"> </v>
      </c>
      <c r="AT31" s="655" t="str">
        <f t="shared" si="34"/>
        <v xml:space="preserve"> </v>
      </c>
      <c r="AU31" s="417"/>
      <c r="AV31" s="647" t="str">
        <f t="shared" si="35"/>
        <v xml:space="preserve"> </v>
      </c>
      <c r="AW31" s="646" t="str">
        <f t="shared" si="35"/>
        <v xml:space="preserve"> </v>
      </c>
      <c r="AX31" s="646" t="str">
        <f t="shared" si="35"/>
        <v xml:space="preserve"> </v>
      </c>
    </row>
    <row r="32" spans="1:50" x14ac:dyDescent="0.25">
      <c r="A32" s="197">
        <v>5</v>
      </c>
      <c r="B32" s="742"/>
      <c r="C32" s="743"/>
      <c r="D32" s="717"/>
      <c r="E32" s="718"/>
      <c r="F32" s="719"/>
      <c r="G32" s="106"/>
      <c r="H32" s="643" t="str">
        <f t="shared" si="20"/>
        <v xml:space="preserve"> </v>
      </c>
      <c r="I32" s="175"/>
      <c r="J32" s="175"/>
      <c r="K32" s="175"/>
      <c r="L32" s="644" t="str">
        <f t="shared" si="21"/>
        <v xml:space="preserve"> </v>
      </c>
      <c r="M32" s="644" t="str">
        <f t="shared" si="22"/>
        <v xml:space="preserve"> </v>
      </c>
      <c r="N32" s="645" t="str">
        <f t="shared" si="23"/>
        <v xml:space="preserve"> </v>
      </c>
      <c r="O32" s="349"/>
      <c r="P32" s="646" t="str">
        <f>IFERROR(H32*(1+C13)," ")</f>
        <v xml:space="preserve"> </v>
      </c>
      <c r="Q32" s="175"/>
      <c r="R32" s="175"/>
      <c r="S32" s="175"/>
      <c r="T32" s="646" t="str">
        <f t="shared" si="36"/>
        <v xml:space="preserve"> </v>
      </c>
      <c r="U32" s="646" t="str">
        <f t="shared" si="24"/>
        <v xml:space="preserve"> </v>
      </c>
      <c r="V32" s="646" t="str">
        <f t="shared" si="25"/>
        <v xml:space="preserve"> </v>
      </c>
      <c r="W32" s="417"/>
      <c r="X32" s="647" t="str">
        <f>IFERROR(P32*(1+D13)," ")</f>
        <v xml:space="preserve"> </v>
      </c>
      <c r="Y32" s="175"/>
      <c r="Z32" s="175"/>
      <c r="AA32" s="175"/>
      <c r="AB32" s="646" t="str">
        <f t="shared" si="26"/>
        <v xml:space="preserve"> </v>
      </c>
      <c r="AC32" s="646" t="str">
        <f t="shared" si="27"/>
        <v xml:space="preserve"> </v>
      </c>
      <c r="AD32" s="648" t="str">
        <f t="shared" si="28"/>
        <v xml:space="preserve"> </v>
      </c>
      <c r="AE32" s="524"/>
      <c r="AF32" s="649" t="str">
        <f>IFERROR(X32*(1+D13)," ")</f>
        <v xml:space="preserve"> </v>
      </c>
      <c r="AG32" s="175"/>
      <c r="AH32" s="175"/>
      <c r="AI32" s="175"/>
      <c r="AJ32" s="651" t="str">
        <f t="shared" si="29"/>
        <v xml:space="preserve"> </v>
      </c>
      <c r="AK32" s="652" t="str">
        <f t="shared" si="30"/>
        <v xml:space="preserve"> </v>
      </c>
      <c r="AL32" s="653" t="str">
        <f t="shared" si="31"/>
        <v xml:space="preserve"> </v>
      </c>
      <c r="AM32" s="524"/>
      <c r="AN32" s="649" t="str">
        <f>IFERROR(AF32*(1+D13)," ")</f>
        <v xml:space="preserve"> </v>
      </c>
      <c r="AO32" s="175"/>
      <c r="AP32" s="175"/>
      <c r="AQ32" s="175"/>
      <c r="AR32" s="651" t="str">
        <f t="shared" si="32"/>
        <v xml:space="preserve"> </v>
      </c>
      <c r="AS32" s="654" t="str">
        <f t="shared" si="33"/>
        <v xml:space="preserve"> </v>
      </c>
      <c r="AT32" s="655" t="str">
        <f t="shared" si="34"/>
        <v xml:space="preserve"> </v>
      </c>
      <c r="AU32" s="417"/>
      <c r="AV32" s="647" t="str">
        <f t="shared" si="35"/>
        <v xml:space="preserve"> </v>
      </c>
      <c r="AW32" s="646" t="str">
        <f t="shared" si="35"/>
        <v xml:space="preserve"> </v>
      </c>
      <c r="AX32" s="646" t="str">
        <f t="shared" si="35"/>
        <v xml:space="preserve"> </v>
      </c>
    </row>
    <row r="33" spans="1:50" ht="21" customHeight="1" x14ac:dyDescent="0.25">
      <c r="A33" s="257" t="s">
        <v>52</v>
      </c>
      <c r="B33" s="257"/>
      <c r="C33" s="257"/>
      <c r="D33" s="319" t="s">
        <v>119</v>
      </c>
      <c r="E33" s="319" t="s">
        <v>248</v>
      </c>
      <c r="F33" s="319" t="s">
        <v>120</v>
      </c>
      <c r="G33" s="199"/>
      <c r="H33" s="295" t="s">
        <v>3</v>
      </c>
      <c r="I33" s="295" t="s">
        <v>6</v>
      </c>
      <c r="J33" s="295"/>
      <c r="K33" s="295"/>
      <c r="L33" s="300" t="s">
        <v>44</v>
      </c>
      <c r="M33" s="300" t="s">
        <v>45</v>
      </c>
      <c r="N33" s="300" t="s">
        <v>46</v>
      </c>
      <c r="O33" s="350"/>
      <c r="P33" s="535" t="s">
        <v>249</v>
      </c>
      <c r="Q33" s="295" t="s">
        <v>6</v>
      </c>
      <c r="R33" s="295"/>
      <c r="S33" s="295"/>
      <c r="T33" s="300" t="s">
        <v>44</v>
      </c>
      <c r="U33" s="300" t="s">
        <v>45</v>
      </c>
      <c r="V33" s="300" t="s">
        <v>46</v>
      </c>
      <c r="W33" s="297"/>
      <c r="X33" s="295" t="s">
        <v>3</v>
      </c>
      <c r="Y33" s="295" t="s">
        <v>6</v>
      </c>
      <c r="Z33" s="295"/>
      <c r="AA33" s="295"/>
      <c r="AB33" s="295" t="s">
        <v>44</v>
      </c>
      <c r="AC33" s="295" t="s">
        <v>45</v>
      </c>
      <c r="AD33" s="295" t="s">
        <v>46</v>
      </c>
      <c r="AE33" s="525"/>
      <c r="AF33" s="295" t="s">
        <v>3</v>
      </c>
      <c r="AG33" s="295" t="s">
        <v>6</v>
      </c>
      <c r="AH33" s="295"/>
      <c r="AI33" s="295"/>
      <c r="AJ33" s="295" t="s">
        <v>44</v>
      </c>
      <c r="AK33" s="295" t="s">
        <v>45</v>
      </c>
      <c r="AL33" s="295" t="s">
        <v>46</v>
      </c>
      <c r="AM33" s="525"/>
      <c r="AN33" s="295" t="s">
        <v>3</v>
      </c>
      <c r="AO33" s="295" t="s">
        <v>6</v>
      </c>
      <c r="AP33" s="295"/>
      <c r="AQ33" s="295"/>
      <c r="AR33" s="295" t="s">
        <v>44</v>
      </c>
      <c r="AS33" s="298" t="s">
        <v>45</v>
      </c>
      <c r="AT33" s="295" t="s">
        <v>46</v>
      </c>
      <c r="AU33" s="418"/>
      <c r="AV33" s="235"/>
      <c r="AW33" s="235"/>
      <c r="AX33" s="236"/>
    </row>
    <row r="34" spans="1:50" ht="22.5" customHeight="1" x14ac:dyDescent="0.25">
      <c r="A34" s="229" t="s">
        <v>13</v>
      </c>
      <c r="B34" s="230" t="s">
        <v>2</v>
      </c>
      <c r="C34" s="230" t="s">
        <v>5</v>
      </c>
      <c r="D34" s="320"/>
      <c r="E34" s="320"/>
      <c r="F34" s="320"/>
      <c r="G34" s="199"/>
      <c r="H34" s="295"/>
      <c r="I34" s="189" t="s">
        <v>48</v>
      </c>
      <c r="J34" s="200"/>
      <c r="K34" s="200"/>
      <c r="L34" s="300"/>
      <c r="M34" s="300"/>
      <c r="N34" s="300"/>
      <c r="O34" s="350"/>
      <c r="P34" s="535"/>
      <c r="Q34" s="189" t="s">
        <v>48</v>
      </c>
      <c r="R34" s="200"/>
      <c r="S34" s="200"/>
      <c r="T34" s="300"/>
      <c r="U34" s="300"/>
      <c r="V34" s="300"/>
      <c r="W34" s="297"/>
      <c r="X34" s="295"/>
      <c r="Y34" s="189" t="s">
        <v>48</v>
      </c>
      <c r="Z34" s="200"/>
      <c r="AA34" s="200"/>
      <c r="AB34" s="295"/>
      <c r="AC34" s="295"/>
      <c r="AD34" s="295"/>
      <c r="AE34" s="525"/>
      <c r="AF34" s="295"/>
      <c r="AG34" s="189" t="s">
        <v>48</v>
      </c>
      <c r="AH34" s="200" t="s">
        <v>203</v>
      </c>
      <c r="AI34" s="200"/>
      <c r="AJ34" s="295"/>
      <c r="AK34" s="295"/>
      <c r="AL34" s="295"/>
      <c r="AM34" s="525"/>
      <c r="AN34" s="295"/>
      <c r="AO34" s="189" t="s">
        <v>48</v>
      </c>
      <c r="AP34" s="200"/>
      <c r="AQ34" s="200"/>
      <c r="AR34" s="295"/>
      <c r="AS34" s="295"/>
      <c r="AT34" s="295"/>
      <c r="AU34" s="297"/>
      <c r="AV34" s="195" t="s">
        <v>247</v>
      </c>
      <c r="AW34" s="195" t="s">
        <v>47</v>
      </c>
      <c r="AX34" s="195" t="s">
        <v>46</v>
      </c>
    </row>
    <row r="35" spans="1:50" x14ac:dyDescent="0.25">
      <c r="A35" s="49">
        <v>1</v>
      </c>
      <c r="B35" s="738"/>
      <c r="C35" s="744"/>
      <c r="D35" s="711"/>
      <c r="E35" s="712"/>
      <c r="F35" s="713"/>
      <c r="G35" s="106"/>
      <c r="H35" s="643" t="str">
        <f t="shared" ref="H35:H39" si="37">IFERROR(D35/E35, " ")</f>
        <v xml:space="preserve"> </v>
      </c>
      <c r="I35" s="175"/>
      <c r="J35" s="515"/>
      <c r="K35" s="516"/>
      <c r="L35" s="644" t="str">
        <f t="shared" ref="L35:L39" si="38">IFERROR((H35*I35)+(H35*J35)+(H35*K35)," ")</f>
        <v xml:space="preserve"> </v>
      </c>
      <c r="M35" s="644" t="str">
        <f t="shared" ref="M35:M39" si="39">IFERROR(L35*F35," ")</f>
        <v xml:space="preserve"> </v>
      </c>
      <c r="N35" s="645" t="str">
        <f t="shared" ref="N35:N39" si="40">IFERROR(L35+M35," ")</f>
        <v xml:space="preserve"> </v>
      </c>
      <c r="O35" s="349"/>
      <c r="P35" s="646" t="str">
        <f>IFERROR(H35*(1+D14)," ")</f>
        <v xml:space="preserve"> </v>
      </c>
      <c r="Q35" s="175"/>
      <c r="R35" s="515"/>
      <c r="S35" s="516"/>
      <c r="T35" s="646" t="str">
        <f t="shared" ref="T35:T39" si="41">IFERROR((P35*I35)+(P35*J35)+(P35*K35)," ")</f>
        <v xml:space="preserve"> </v>
      </c>
      <c r="U35" s="646" t="str">
        <f t="shared" ref="U35:U39" si="42">IFERROR(T35*F35," ")</f>
        <v xml:space="preserve"> </v>
      </c>
      <c r="V35" s="646" t="str">
        <f t="shared" ref="V35:V39" si="43">IFERROR(T35+U35," ")</f>
        <v xml:space="preserve"> </v>
      </c>
      <c r="W35" s="417"/>
      <c r="X35" s="647" t="str">
        <f>IFERROR(P35*(1+D14)," ")</f>
        <v xml:space="preserve"> </v>
      </c>
      <c r="Y35" s="175"/>
      <c r="Z35" s="519"/>
      <c r="AA35" s="520"/>
      <c r="AB35" s="650" t="str">
        <f>IFERROR(X35*Y35," ")</f>
        <v xml:space="preserve"> </v>
      </c>
      <c r="AC35" s="646" t="str">
        <f t="shared" ref="AC35:AC39" si="44">IFERROR(AB35*F35," ")</f>
        <v xml:space="preserve"> </v>
      </c>
      <c r="AD35" s="648" t="str">
        <f t="shared" ref="AD35:AD39" si="45">IFERROR(AB35+AC35," ")</f>
        <v xml:space="preserve"> </v>
      </c>
      <c r="AE35" s="524"/>
      <c r="AF35" s="649" t="str">
        <f>IFERROR(X35*(1+D14)," ")</f>
        <v xml:space="preserve"> </v>
      </c>
      <c r="AG35" s="175"/>
      <c r="AH35" s="371"/>
      <c r="AI35" s="372"/>
      <c r="AJ35" s="651" t="str">
        <f>IFERROR((AF35*AG35)," ")</f>
        <v xml:space="preserve"> </v>
      </c>
      <c r="AK35" s="654" t="str">
        <f>IFERROR(AJ35*F35," ")</f>
        <v xml:space="preserve"> </v>
      </c>
      <c r="AL35" s="655" t="str">
        <f t="shared" ref="AL35:AL39" si="46">IFERROR(AJ35+AK35," ")</f>
        <v xml:space="preserve"> </v>
      </c>
      <c r="AM35" s="524"/>
      <c r="AN35" s="649" t="str">
        <f>IFERROR(AF35*(1+D14)," ")</f>
        <v xml:space="preserve"> </v>
      </c>
      <c r="AO35" s="175">
        <v>0</v>
      </c>
      <c r="AP35" s="371"/>
      <c r="AQ35" s="372"/>
      <c r="AR35" s="651" t="str">
        <f t="shared" ref="AR35:AR39" si="47">IFERROR((AN35*AO35)+(AN35*AP35)+(AN35*AQ35)," ")</f>
        <v xml:space="preserve"> </v>
      </c>
      <c r="AS35" s="654" t="str">
        <f t="shared" ref="AS35:AS39" si="48">IFERROR(AR35*F35," ")</f>
        <v xml:space="preserve"> </v>
      </c>
      <c r="AT35" s="655" t="str">
        <f t="shared" ref="AT35:AT39" si="49">IFERROR(AR35+AS35," ")</f>
        <v xml:space="preserve"> </v>
      </c>
      <c r="AU35" s="417"/>
      <c r="AV35" s="647" t="str">
        <f t="shared" ref="AV35:AX39" si="50">IFERROR(L35+T35+AB35+AJ35+AR35," ")</f>
        <v xml:space="preserve"> </v>
      </c>
      <c r="AW35" s="646" t="str">
        <f t="shared" si="50"/>
        <v xml:space="preserve"> </v>
      </c>
      <c r="AX35" s="646" t="str">
        <f t="shared" si="50"/>
        <v xml:space="preserve"> </v>
      </c>
    </row>
    <row r="36" spans="1:50" x14ac:dyDescent="0.25">
      <c r="A36" s="49">
        <v>2</v>
      </c>
      <c r="B36" s="740"/>
      <c r="C36" s="745"/>
      <c r="D36" s="714"/>
      <c r="E36" s="715"/>
      <c r="F36" s="716"/>
      <c r="G36" s="106"/>
      <c r="H36" s="643" t="str">
        <f t="shared" si="37"/>
        <v xml:space="preserve"> </v>
      </c>
      <c r="I36" s="175"/>
      <c r="J36" s="515"/>
      <c r="K36" s="516"/>
      <c r="L36" s="644" t="str">
        <f t="shared" si="38"/>
        <v xml:space="preserve"> </v>
      </c>
      <c r="M36" s="644" t="str">
        <f t="shared" si="39"/>
        <v xml:space="preserve"> </v>
      </c>
      <c r="N36" s="645" t="str">
        <f t="shared" si="40"/>
        <v xml:space="preserve"> </v>
      </c>
      <c r="O36" s="349"/>
      <c r="P36" s="646" t="str">
        <f>IFERROR(H36*(1+D14)," ")</f>
        <v xml:space="preserve"> </v>
      </c>
      <c r="Q36" s="175"/>
      <c r="R36" s="515"/>
      <c r="S36" s="516"/>
      <c r="T36" s="646" t="str">
        <f t="shared" si="41"/>
        <v xml:space="preserve"> </v>
      </c>
      <c r="U36" s="646" t="str">
        <f t="shared" si="42"/>
        <v xml:space="preserve"> </v>
      </c>
      <c r="V36" s="646" t="str">
        <f t="shared" si="43"/>
        <v xml:space="preserve"> </v>
      </c>
      <c r="W36" s="417"/>
      <c r="X36" s="647" t="str">
        <f>IFERROR(P36*(1+D14)," ")</f>
        <v xml:space="preserve"> </v>
      </c>
      <c r="Y36" s="175"/>
      <c r="Z36" s="519"/>
      <c r="AA36" s="520"/>
      <c r="AB36" s="650" t="str">
        <f t="shared" ref="AB36:AB39" si="51">IFERROR(X36*Y36," ")</f>
        <v xml:space="preserve"> </v>
      </c>
      <c r="AC36" s="646" t="str">
        <f t="shared" si="44"/>
        <v xml:space="preserve"> </v>
      </c>
      <c r="AD36" s="648" t="str">
        <f t="shared" si="45"/>
        <v xml:space="preserve"> </v>
      </c>
      <c r="AE36" s="524"/>
      <c r="AF36" s="649" t="str">
        <f>IFERROR(X36*(1+D14)," ")</f>
        <v xml:space="preserve"> </v>
      </c>
      <c r="AG36" s="175"/>
      <c r="AH36" s="371"/>
      <c r="AI36" s="372"/>
      <c r="AJ36" s="651" t="str">
        <f>IFERROR((AF36*AG36)," ")</f>
        <v xml:space="preserve"> </v>
      </c>
      <c r="AK36" s="654" t="str">
        <f t="shared" ref="AK36:AK39" si="52">IFERROR(AJ36*F36," ")</f>
        <v xml:space="preserve"> </v>
      </c>
      <c r="AL36" s="655" t="str">
        <f t="shared" si="46"/>
        <v xml:space="preserve"> </v>
      </c>
      <c r="AM36" s="524"/>
      <c r="AN36" s="649" t="str">
        <f>IFERROR(AF36*(1+D14)," ")</f>
        <v xml:space="preserve"> </v>
      </c>
      <c r="AO36" s="175">
        <v>0</v>
      </c>
      <c r="AP36" s="371"/>
      <c r="AQ36" s="372"/>
      <c r="AR36" s="651" t="str">
        <f t="shared" si="47"/>
        <v xml:space="preserve"> </v>
      </c>
      <c r="AS36" s="654" t="str">
        <f t="shared" si="48"/>
        <v xml:space="preserve"> </v>
      </c>
      <c r="AT36" s="655" t="str">
        <f t="shared" si="49"/>
        <v xml:space="preserve"> </v>
      </c>
      <c r="AU36" s="417"/>
      <c r="AV36" s="647" t="str">
        <f t="shared" si="50"/>
        <v xml:space="preserve"> </v>
      </c>
      <c r="AW36" s="646" t="str">
        <f t="shared" si="50"/>
        <v xml:space="preserve"> </v>
      </c>
      <c r="AX36" s="646" t="str">
        <f t="shared" si="50"/>
        <v xml:space="preserve"> </v>
      </c>
    </row>
    <row r="37" spans="1:50" x14ac:dyDescent="0.25">
      <c r="A37" s="49">
        <v>3</v>
      </c>
      <c r="B37" s="740"/>
      <c r="C37" s="745"/>
      <c r="D37" s="714"/>
      <c r="E37" s="715"/>
      <c r="F37" s="716"/>
      <c r="G37" s="106"/>
      <c r="H37" s="643" t="str">
        <f t="shared" si="37"/>
        <v xml:space="preserve"> </v>
      </c>
      <c r="I37" s="175"/>
      <c r="J37" s="515"/>
      <c r="K37" s="516"/>
      <c r="L37" s="644" t="str">
        <f t="shared" si="38"/>
        <v xml:space="preserve"> </v>
      </c>
      <c r="M37" s="644" t="str">
        <f t="shared" si="39"/>
        <v xml:space="preserve"> </v>
      </c>
      <c r="N37" s="645" t="str">
        <f t="shared" si="40"/>
        <v xml:space="preserve"> </v>
      </c>
      <c r="O37" s="349"/>
      <c r="P37" s="646" t="str">
        <f>IFERROR(H37*(1+D14)," ")</f>
        <v xml:space="preserve"> </v>
      </c>
      <c r="Q37" s="175"/>
      <c r="R37" s="515"/>
      <c r="S37" s="516"/>
      <c r="T37" s="646" t="str">
        <f t="shared" si="41"/>
        <v xml:space="preserve"> </v>
      </c>
      <c r="U37" s="646" t="str">
        <f t="shared" si="42"/>
        <v xml:space="preserve"> </v>
      </c>
      <c r="V37" s="646" t="str">
        <f t="shared" si="43"/>
        <v xml:space="preserve"> </v>
      </c>
      <c r="W37" s="417"/>
      <c r="X37" s="647" t="str">
        <f>IFERROR(P37*(1+D14)," ")</f>
        <v xml:space="preserve"> </v>
      </c>
      <c r="Y37" s="175"/>
      <c r="Z37" s="519"/>
      <c r="AA37" s="520"/>
      <c r="AB37" s="650" t="str">
        <f t="shared" si="51"/>
        <v xml:space="preserve"> </v>
      </c>
      <c r="AC37" s="646" t="str">
        <f t="shared" si="44"/>
        <v xml:space="preserve"> </v>
      </c>
      <c r="AD37" s="648" t="str">
        <f t="shared" si="45"/>
        <v xml:space="preserve"> </v>
      </c>
      <c r="AE37" s="524"/>
      <c r="AF37" s="649" t="str">
        <f>IFERROR(X37*(1+D14)," ")</f>
        <v xml:space="preserve"> </v>
      </c>
      <c r="AG37" s="175"/>
      <c r="AH37" s="371"/>
      <c r="AI37" s="372"/>
      <c r="AJ37" s="651" t="str">
        <f t="shared" ref="AJ37:AJ39" si="53">IFERROR((AF37*AG37)," ")</f>
        <v xml:space="preserve"> </v>
      </c>
      <c r="AK37" s="654" t="str">
        <f t="shared" si="52"/>
        <v xml:space="preserve"> </v>
      </c>
      <c r="AL37" s="655" t="str">
        <f t="shared" si="46"/>
        <v xml:space="preserve"> </v>
      </c>
      <c r="AM37" s="524"/>
      <c r="AN37" s="649" t="str">
        <f>IFERROR(AF37*(1+D14)," ")</f>
        <v xml:space="preserve"> </v>
      </c>
      <c r="AO37" s="175"/>
      <c r="AP37" s="371"/>
      <c r="AQ37" s="372"/>
      <c r="AR37" s="651" t="str">
        <f t="shared" si="47"/>
        <v xml:space="preserve"> </v>
      </c>
      <c r="AS37" s="654" t="str">
        <f t="shared" si="48"/>
        <v xml:space="preserve"> </v>
      </c>
      <c r="AT37" s="655" t="str">
        <f t="shared" si="49"/>
        <v xml:space="preserve"> </v>
      </c>
      <c r="AU37" s="417"/>
      <c r="AV37" s="647" t="str">
        <f t="shared" si="50"/>
        <v xml:space="preserve"> </v>
      </c>
      <c r="AW37" s="646" t="str">
        <f t="shared" si="50"/>
        <v xml:space="preserve"> </v>
      </c>
      <c r="AX37" s="646" t="str">
        <f t="shared" si="50"/>
        <v xml:space="preserve"> </v>
      </c>
    </row>
    <row r="38" spans="1:50" x14ac:dyDescent="0.25">
      <c r="A38" s="49">
        <v>4</v>
      </c>
      <c r="B38" s="740"/>
      <c r="C38" s="745"/>
      <c r="D38" s="714"/>
      <c r="E38" s="715"/>
      <c r="F38" s="716"/>
      <c r="G38" s="106"/>
      <c r="H38" s="643" t="str">
        <f t="shared" si="37"/>
        <v xml:space="preserve"> </v>
      </c>
      <c r="I38" s="175"/>
      <c r="J38" s="515"/>
      <c r="K38" s="516"/>
      <c r="L38" s="644" t="str">
        <f t="shared" si="38"/>
        <v xml:space="preserve"> </v>
      </c>
      <c r="M38" s="644" t="str">
        <f t="shared" si="39"/>
        <v xml:space="preserve"> </v>
      </c>
      <c r="N38" s="645" t="str">
        <f t="shared" si="40"/>
        <v xml:space="preserve"> </v>
      </c>
      <c r="O38" s="349"/>
      <c r="P38" s="646" t="str">
        <f>IFERROR(H38*(1+D14)," ")</f>
        <v xml:space="preserve"> </v>
      </c>
      <c r="Q38" s="175"/>
      <c r="R38" s="515"/>
      <c r="S38" s="516"/>
      <c r="T38" s="646" t="str">
        <f t="shared" si="41"/>
        <v xml:space="preserve"> </v>
      </c>
      <c r="U38" s="646" t="str">
        <f t="shared" si="42"/>
        <v xml:space="preserve"> </v>
      </c>
      <c r="V38" s="646" t="str">
        <f t="shared" si="43"/>
        <v xml:space="preserve"> </v>
      </c>
      <c r="W38" s="417"/>
      <c r="X38" s="647" t="str">
        <f>IFERROR(P38*(1+D14)," ")</f>
        <v xml:space="preserve"> </v>
      </c>
      <c r="Y38" s="175"/>
      <c r="Z38" s="519"/>
      <c r="AA38" s="520"/>
      <c r="AB38" s="650" t="str">
        <f t="shared" si="51"/>
        <v xml:space="preserve"> </v>
      </c>
      <c r="AC38" s="646" t="str">
        <f t="shared" si="44"/>
        <v xml:space="preserve"> </v>
      </c>
      <c r="AD38" s="648" t="str">
        <f t="shared" si="45"/>
        <v xml:space="preserve"> </v>
      </c>
      <c r="AE38" s="524"/>
      <c r="AF38" s="649" t="str">
        <f>IFERROR(X38*(1+D14)," ")</f>
        <v xml:space="preserve"> </v>
      </c>
      <c r="AG38" s="175"/>
      <c r="AH38" s="371"/>
      <c r="AI38" s="372"/>
      <c r="AJ38" s="651" t="str">
        <f t="shared" si="53"/>
        <v xml:space="preserve"> </v>
      </c>
      <c r="AK38" s="654" t="str">
        <f t="shared" si="52"/>
        <v xml:space="preserve"> </v>
      </c>
      <c r="AL38" s="655" t="str">
        <f t="shared" si="46"/>
        <v xml:space="preserve"> </v>
      </c>
      <c r="AM38" s="524"/>
      <c r="AN38" s="649" t="str">
        <f>IFERROR(AF38*(1+D14)," ")</f>
        <v xml:space="preserve"> </v>
      </c>
      <c r="AO38" s="175"/>
      <c r="AP38" s="371"/>
      <c r="AQ38" s="372"/>
      <c r="AR38" s="651" t="str">
        <f t="shared" si="47"/>
        <v xml:space="preserve"> </v>
      </c>
      <c r="AS38" s="654" t="str">
        <f t="shared" si="48"/>
        <v xml:space="preserve"> </v>
      </c>
      <c r="AT38" s="655" t="str">
        <f t="shared" si="49"/>
        <v xml:space="preserve"> </v>
      </c>
      <c r="AU38" s="417"/>
      <c r="AV38" s="647" t="str">
        <f t="shared" si="50"/>
        <v xml:space="preserve"> </v>
      </c>
      <c r="AW38" s="646" t="str">
        <f t="shared" si="50"/>
        <v xml:space="preserve"> </v>
      </c>
      <c r="AX38" s="646" t="str">
        <f t="shared" si="50"/>
        <v xml:space="preserve"> </v>
      </c>
    </row>
    <row r="39" spans="1:50" ht="15.75" thickBot="1" x14ac:dyDescent="0.3">
      <c r="A39" s="198">
        <v>5</v>
      </c>
      <c r="B39" s="740"/>
      <c r="C39" s="745"/>
      <c r="D39" s="714"/>
      <c r="E39" s="715"/>
      <c r="F39" s="716"/>
      <c r="G39" s="106"/>
      <c r="H39" s="643" t="str">
        <f t="shared" si="37"/>
        <v xml:space="preserve"> </v>
      </c>
      <c r="I39" s="175"/>
      <c r="J39" s="517"/>
      <c r="K39" s="518"/>
      <c r="L39" s="644" t="str">
        <f t="shared" si="38"/>
        <v xml:space="preserve"> </v>
      </c>
      <c r="M39" s="644" t="str">
        <f t="shared" si="39"/>
        <v xml:space="preserve"> </v>
      </c>
      <c r="N39" s="645" t="str">
        <f t="shared" si="40"/>
        <v xml:space="preserve"> </v>
      </c>
      <c r="O39" s="349"/>
      <c r="P39" s="646" t="str">
        <f>IFERROR(H39*(1+D13)," ")</f>
        <v xml:space="preserve"> </v>
      </c>
      <c r="Q39" s="175"/>
      <c r="R39" s="517"/>
      <c r="S39" s="518"/>
      <c r="T39" s="646" t="str">
        <f t="shared" si="41"/>
        <v xml:space="preserve"> </v>
      </c>
      <c r="U39" s="646" t="str">
        <f t="shared" si="42"/>
        <v xml:space="preserve"> </v>
      </c>
      <c r="V39" s="646" t="str">
        <f t="shared" si="43"/>
        <v xml:space="preserve"> </v>
      </c>
      <c r="W39" s="417"/>
      <c r="X39" s="647" t="str">
        <f>IFERROR(P39*(1+D14)," ")</f>
        <v xml:space="preserve"> </v>
      </c>
      <c r="Y39" s="175"/>
      <c r="Z39" s="521"/>
      <c r="AA39" s="522"/>
      <c r="AB39" s="650" t="str">
        <f t="shared" si="51"/>
        <v xml:space="preserve"> </v>
      </c>
      <c r="AC39" s="646" t="str">
        <f t="shared" si="44"/>
        <v xml:space="preserve"> </v>
      </c>
      <c r="AD39" s="648" t="str">
        <f t="shared" si="45"/>
        <v xml:space="preserve"> </v>
      </c>
      <c r="AE39" s="524"/>
      <c r="AF39" s="649" t="str">
        <f>IFERROR(X39*(1+D14)," ")</f>
        <v xml:space="preserve"> </v>
      </c>
      <c r="AG39" s="175"/>
      <c r="AH39" s="373"/>
      <c r="AI39" s="374"/>
      <c r="AJ39" s="651" t="str">
        <f t="shared" si="53"/>
        <v xml:space="preserve"> </v>
      </c>
      <c r="AK39" s="654" t="str">
        <f t="shared" si="52"/>
        <v xml:space="preserve"> </v>
      </c>
      <c r="AL39" s="655" t="str">
        <f t="shared" si="46"/>
        <v xml:space="preserve"> </v>
      </c>
      <c r="AM39" s="524"/>
      <c r="AN39" s="238" t="str">
        <f>IFERROR(AF39*(1+D14)," ")</f>
        <v xml:space="preserve"> </v>
      </c>
      <c r="AO39" s="175"/>
      <c r="AP39" s="373"/>
      <c r="AQ39" s="374"/>
      <c r="AR39" s="651" t="str">
        <f t="shared" si="47"/>
        <v xml:space="preserve"> </v>
      </c>
      <c r="AS39" s="654" t="str">
        <f t="shared" si="48"/>
        <v xml:space="preserve"> </v>
      </c>
      <c r="AT39" s="655" t="str">
        <f t="shared" si="49"/>
        <v xml:space="preserve"> </v>
      </c>
      <c r="AU39" s="417"/>
      <c r="AV39" s="647" t="str">
        <f t="shared" si="50"/>
        <v xml:space="preserve"> </v>
      </c>
      <c r="AW39" s="646" t="str">
        <f t="shared" si="50"/>
        <v xml:space="preserve"> </v>
      </c>
      <c r="AX39" s="646" t="str">
        <f t="shared" si="50"/>
        <v xml:space="preserve"> </v>
      </c>
    </row>
    <row r="40" spans="1:50" ht="16.5" thickTop="1" thickBot="1" x14ac:dyDescent="0.3">
      <c r="A40" s="470" t="s">
        <v>30</v>
      </c>
      <c r="B40" s="531"/>
      <c r="C40" s="531"/>
      <c r="D40" s="46"/>
      <c r="E40" s="46"/>
      <c r="F40" s="46"/>
      <c r="G40" s="106"/>
      <c r="H40" s="280"/>
      <c r="I40" s="280"/>
      <c r="J40" s="280"/>
      <c r="K40" s="280"/>
      <c r="L40" s="131">
        <f>SUM(L21:L39)</f>
        <v>0</v>
      </c>
      <c r="M40" s="131">
        <f>SUM(M21:M39)</f>
        <v>0</v>
      </c>
      <c r="N40" s="132">
        <f>SUM(N21:N39)</f>
        <v>0</v>
      </c>
      <c r="O40" s="349"/>
      <c r="P40" s="394"/>
      <c r="Q40" s="395"/>
      <c r="R40" s="395"/>
      <c r="S40" s="395"/>
      <c r="T40" s="131">
        <f>SUM(T21:T39)</f>
        <v>0</v>
      </c>
      <c r="U40" s="131">
        <f>SUM(U21:U39)</f>
        <v>0</v>
      </c>
      <c r="V40" s="132">
        <f>SUM(V21:V39)</f>
        <v>0</v>
      </c>
      <c r="W40" s="417"/>
      <c r="X40" s="433"/>
      <c r="Y40" s="433"/>
      <c r="Z40" s="433"/>
      <c r="AA40" s="433"/>
      <c r="AB40" s="176">
        <f>SUM(AB21:AB39)</f>
        <v>0</v>
      </c>
      <c r="AC40" s="176">
        <f>SUM(AC21:AC39)</f>
        <v>0</v>
      </c>
      <c r="AD40" s="177">
        <f>SUM(AD21:AD39)</f>
        <v>0</v>
      </c>
      <c r="AE40" s="524"/>
      <c r="AF40" s="387"/>
      <c r="AG40" s="387"/>
      <c r="AH40" s="387"/>
      <c r="AI40" s="387"/>
      <c r="AJ40" s="178">
        <f>SUM(AJ21:AJ39)</f>
        <v>0</v>
      </c>
      <c r="AK40" s="178">
        <f>SUM(AK21:AK39)</f>
        <v>0</v>
      </c>
      <c r="AL40" s="179">
        <f>SUM(AL21:AL39)</f>
        <v>0</v>
      </c>
      <c r="AM40" s="524"/>
      <c r="AN40" s="387"/>
      <c r="AO40" s="387"/>
      <c r="AP40" s="387"/>
      <c r="AQ40" s="387"/>
      <c r="AR40" s="178">
        <f>SUM(AR21:AR39)</f>
        <v>0</v>
      </c>
      <c r="AS40" s="178">
        <f>SUM(AS21:AS39)</f>
        <v>0</v>
      </c>
      <c r="AT40" s="179">
        <f>SUM(AT21:AT39)</f>
        <v>0</v>
      </c>
      <c r="AU40" s="417"/>
      <c r="AV40" s="136">
        <f t="shared" ref="AV40" si="54">L40+T40+AB40+AJ40+AR40</f>
        <v>0</v>
      </c>
      <c r="AW40" s="134">
        <f>M40+U40+AC40+AK40+AS40</f>
        <v>0</v>
      </c>
      <c r="AX40" s="134">
        <f>N40+V40+AD40+AL40+AT40</f>
        <v>0</v>
      </c>
    </row>
    <row r="41" spans="1:50" ht="3" customHeight="1" thickTop="1" x14ac:dyDescent="0.25">
      <c r="A41" s="432"/>
      <c r="B41" s="416"/>
      <c r="C41" s="416"/>
      <c r="D41" s="12"/>
      <c r="E41" s="12"/>
      <c r="F41" s="12"/>
      <c r="G41" s="106"/>
      <c r="H41" s="296"/>
      <c r="I41" s="296"/>
      <c r="J41" s="296"/>
      <c r="K41" s="296"/>
      <c r="L41" s="297"/>
      <c r="M41" s="297"/>
      <c r="N41" s="297"/>
      <c r="O41" s="351"/>
      <c r="P41" s="414"/>
      <c r="Q41" s="414"/>
      <c r="R41" s="414"/>
      <c r="S41" s="414"/>
      <c r="T41" s="415"/>
      <c r="U41" s="415"/>
      <c r="V41" s="415"/>
      <c r="W41" s="417"/>
      <c r="X41" s="503"/>
      <c r="Y41" s="503"/>
      <c r="Z41" s="503"/>
      <c r="AA41" s="503"/>
      <c r="AB41" s="525"/>
      <c r="AC41" s="525"/>
      <c r="AD41" s="525"/>
      <c r="AE41" s="524"/>
      <c r="AF41" s="388"/>
      <c r="AG41" s="388"/>
      <c r="AH41" s="388"/>
      <c r="AI41" s="388"/>
      <c r="AJ41" s="529"/>
      <c r="AK41" s="529"/>
      <c r="AL41" s="529"/>
      <c r="AM41" s="524"/>
      <c r="AN41" s="388"/>
      <c r="AO41" s="388"/>
      <c r="AP41" s="388"/>
      <c r="AQ41" s="388"/>
      <c r="AR41" s="388"/>
      <c r="AS41" s="388"/>
      <c r="AT41" s="388"/>
      <c r="AU41" s="417"/>
      <c r="AV41" s="483"/>
      <c r="AW41" s="483"/>
      <c r="AX41" s="484"/>
    </row>
    <row r="42" spans="1:50" x14ac:dyDescent="0.25">
      <c r="A42" s="429" t="s">
        <v>16</v>
      </c>
      <c r="B42" s="430"/>
      <c r="C42" s="430"/>
      <c r="D42" s="430"/>
      <c r="E42" s="430"/>
      <c r="F42" s="431"/>
      <c r="G42" s="106"/>
      <c r="H42" s="461"/>
      <c r="I42" s="462"/>
      <c r="J42" s="462"/>
      <c r="K42" s="462"/>
      <c r="L42" s="340" t="s">
        <v>10</v>
      </c>
      <c r="M42" s="340"/>
      <c r="N42" s="340"/>
      <c r="O42" s="352"/>
      <c r="P42" s="336"/>
      <c r="Q42" s="337"/>
      <c r="R42" s="337"/>
      <c r="S42" s="337"/>
      <c r="T42" s="340" t="s">
        <v>10</v>
      </c>
      <c r="U42" s="340"/>
      <c r="V42" s="340"/>
      <c r="W42" s="418"/>
      <c r="X42" s="403"/>
      <c r="Y42" s="404"/>
      <c r="Z42" s="404"/>
      <c r="AA42" s="404"/>
      <c r="AB42" s="412" t="s">
        <v>10</v>
      </c>
      <c r="AC42" s="412"/>
      <c r="AD42" s="412"/>
      <c r="AE42" s="526"/>
      <c r="AF42" s="389"/>
      <c r="AG42" s="390"/>
      <c r="AH42" s="390"/>
      <c r="AI42" s="390"/>
      <c r="AJ42" s="385" t="s">
        <v>10</v>
      </c>
      <c r="AK42" s="385"/>
      <c r="AL42" s="385"/>
      <c r="AM42" s="526"/>
      <c r="AN42" s="389"/>
      <c r="AO42" s="390"/>
      <c r="AP42" s="390"/>
      <c r="AQ42" s="390"/>
      <c r="AR42" s="381" t="s">
        <v>10</v>
      </c>
      <c r="AS42" s="382"/>
      <c r="AT42" s="383"/>
      <c r="AU42" s="417"/>
      <c r="AV42" s="490"/>
      <c r="AW42" s="493" t="s">
        <v>10</v>
      </c>
      <c r="AX42" s="494"/>
    </row>
    <row r="43" spans="1:50" x14ac:dyDescent="0.25">
      <c r="A43" s="47" t="s">
        <v>63</v>
      </c>
      <c r="B43" s="47"/>
      <c r="C43" s="281"/>
      <c r="D43" s="282"/>
      <c r="E43" s="282"/>
      <c r="F43" s="283"/>
      <c r="G43" s="106"/>
      <c r="H43" s="463"/>
      <c r="I43" s="464"/>
      <c r="J43" s="464"/>
      <c r="K43" s="464"/>
      <c r="L43" s="340"/>
      <c r="M43" s="340"/>
      <c r="N43" s="340"/>
      <c r="O43" s="352"/>
      <c r="P43" s="338"/>
      <c r="Q43" s="339"/>
      <c r="R43" s="339"/>
      <c r="S43" s="339"/>
      <c r="T43" s="340"/>
      <c r="U43" s="340"/>
      <c r="V43" s="340"/>
      <c r="W43" s="418"/>
      <c r="X43" s="271"/>
      <c r="Y43" s="272"/>
      <c r="Z43" s="272"/>
      <c r="AA43" s="272"/>
      <c r="AB43" s="412"/>
      <c r="AC43" s="412"/>
      <c r="AD43" s="412"/>
      <c r="AE43" s="526"/>
      <c r="AF43" s="391"/>
      <c r="AG43" s="392"/>
      <c r="AH43" s="392"/>
      <c r="AI43" s="392"/>
      <c r="AJ43" s="385"/>
      <c r="AK43" s="385"/>
      <c r="AL43" s="385"/>
      <c r="AM43" s="526"/>
      <c r="AN43" s="391"/>
      <c r="AO43" s="392"/>
      <c r="AP43" s="392"/>
      <c r="AQ43" s="392"/>
      <c r="AR43" s="384"/>
      <c r="AS43" s="385"/>
      <c r="AT43" s="386"/>
      <c r="AU43" s="417"/>
      <c r="AV43" s="491"/>
      <c r="AW43" s="495"/>
      <c r="AX43" s="496"/>
    </row>
    <row r="44" spans="1:50" x14ac:dyDescent="0.25">
      <c r="A44" s="3" t="s">
        <v>14</v>
      </c>
      <c r="B44" s="3" t="s">
        <v>15</v>
      </c>
      <c r="C44" s="284"/>
      <c r="D44" s="285"/>
      <c r="E44" s="285"/>
      <c r="F44" s="286"/>
      <c r="G44" s="106"/>
      <c r="H44" s="463"/>
      <c r="I44" s="464"/>
      <c r="J44" s="464"/>
      <c r="K44" s="464"/>
      <c r="L44" s="341" t="s">
        <v>196</v>
      </c>
      <c r="M44" s="341"/>
      <c r="N44" s="202" t="s">
        <v>177</v>
      </c>
      <c r="O44" s="352"/>
      <c r="P44" s="338"/>
      <c r="Q44" s="339"/>
      <c r="R44" s="339"/>
      <c r="S44" s="339"/>
      <c r="T44" s="341" t="s">
        <v>196</v>
      </c>
      <c r="U44" s="341"/>
      <c r="V44" s="202" t="s">
        <v>177</v>
      </c>
      <c r="W44" s="418"/>
      <c r="X44" s="271"/>
      <c r="Y44" s="272"/>
      <c r="Z44" s="272"/>
      <c r="AA44" s="272"/>
      <c r="AB44" s="413" t="s">
        <v>196</v>
      </c>
      <c r="AC44" s="413"/>
      <c r="AD44" s="218" t="s">
        <v>177</v>
      </c>
      <c r="AE44" s="526"/>
      <c r="AF44" s="391"/>
      <c r="AG44" s="392"/>
      <c r="AH44" s="392"/>
      <c r="AI44" s="392"/>
      <c r="AJ44" s="376" t="s">
        <v>196</v>
      </c>
      <c r="AK44" s="376"/>
      <c r="AL44" s="219" t="s">
        <v>177</v>
      </c>
      <c r="AM44" s="526"/>
      <c r="AN44" s="391"/>
      <c r="AO44" s="392"/>
      <c r="AP44" s="392"/>
      <c r="AQ44" s="392"/>
      <c r="AR44" s="376" t="s">
        <v>196</v>
      </c>
      <c r="AS44" s="376"/>
      <c r="AT44" s="219" t="s">
        <v>177</v>
      </c>
      <c r="AU44" s="418"/>
      <c r="AV44" s="491"/>
      <c r="AW44" s="497"/>
      <c r="AX44" s="498"/>
    </row>
    <row r="45" spans="1:50" x14ac:dyDescent="0.25">
      <c r="A45" s="204">
        <v>1</v>
      </c>
      <c r="B45" s="673"/>
      <c r="C45" s="433"/>
      <c r="D45" s="433"/>
      <c r="E45" s="433"/>
      <c r="F45" s="674"/>
      <c r="G45" s="106"/>
      <c r="H45" s="463"/>
      <c r="I45" s="464"/>
      <c r="J45" s="464"/>
      <c r="K45" s="464"/>
      <c r="L45" s="399"/>
      <c r="M45" s="400"/>
      <c r="N45" s="237"/>
      <c r="O45" s="351"/>
      <c r="P45" s="338"/>
      <c r="Q45" s="339"/>
      <c r="R45" s="339"/>
      <c r="S45" s="339"/>
      <c r="T45" s="399"/>
      <c r="U45" s="400"/>
      <c r="V45" s="237"/>
      <c r="W45" s="417"/>
      <c r="X45" s="271"/>
      <c r="Y45" s="272"/>
      <c r="Z45" s="272"/>
      <c r="AA45" s="272"/>
      <c r="AB45" s="399"/>
      <c r="AC45" s="400"/>
      <c r="AD45" s="237"/>
      <c r="AE45" s="524"/>
      <c r="AF45" s="391"/>
      <c r="AG45" s="392"/>
      <c r="AH45" s="392"/>
      <c r="AI45" s="392"/>
      <c r="AJ45" s="399"/>
      <c r="AK45" s="400"/>
      <c r="AL45" s="237"/>
      <c r="AM45" s="524"/>
      <c r="AN45" s="391"/>
      <c r="AO45" s="392"/>
      <c r="AP45" s="392"/>
      <c r="AQ45" s="392"/>
      <c r="AR45" s="399"/>
      <c r="AS45" s="400"/>
      <c r="AT45" s="237"/>
      <c r="AU45" s="417"/>
      <c r="AV45" s="491"/>
      <c r="AW45" s="656">
        <f>SUM(AT45,AL45,AD45,V45,N45)</f>
        <v>0</v>
      </c>
      <c r="AX45" s="657"/>
    </row>
    <row r="46" spans="1:50" x14ac:dyDescent="0.25">
      <c r="A46" s="204">
        <v>2</v>
      </c>
      <c r="B46" s="673"/>
      <c r="C46" s="433"/>
      <c r="D46" s="433"/>
      <c r="E46" s="433"/>
      <c r="F46" s="674"/>
      <c r="G46" s="106"/>
      <c r="H46" s="463"/>
      <c r="I46" s="464"/>
      <c r="J46" s="464"/>
      <c r="K46" s="464"/>
      <c r="L46" s="362"/>
      <c r="M46" s="364"/>
      <c r="N46" s="180"/>
      <c r="O46" s="351"/>
      <c r="P46" s="338"/>
      <c r="Q46" s="339"/>
      <c r="R46" s="339"/>
      <c r="S46" s="339"/>
      <c r="T46" s="362"/>
      <c r="U46" s="364"/>
      <c r="V46" s="180"/>
      <c r="W46" s="417"/>
      <c r="X46" s="271"/>
      <c r="Y46" s="272"/>
      <c r="Z46" s="272"/>
      <c r="AA46" s="272"/>
      <c r="AB46" s="362"/>
      <c r="AC46" s="364"/>
      <c r="AD46" s="180"/>
      <c r="AE46" s="524"/>
      <c r="AF46" s="391"/>
      <c r="AG46" s="392"/>
      <c r="AH46" s="392"/>
      <c r="AI46" s="392"/>
      <c r="AJ46" s="362"/>
      <c r="AK46" s="364"/>
      <c r="AL46" s="180"/>
      <c r="AM46" s="524"/>
      <c r="AN46" s="391"/>
      <c r="AO46" s="392"/>
      <c r="AP46" s="392"/>
      <c r="AQ46" s="392"/>
      <c r="AR46" s="362"/>
      <c r="AS46" s="364"/>
      <c r="AT46" s="180"/>
      <c r="AU46" s="417"/>
      <c r="AV46" s="491"/>
      <c r="AW46" s="656">
        <f t="shared" ref="AW46:AW47" si="55">SUM(AT46,AL46,AD46,V46,N46)</f>
        <v>0</v>
      </c>
      <c r="AX46" s="657"/>
    </row>
    <row r="47" spans="1:50" ht="15.75" thickBot="1" x14ac:dyDescent="0.3">
      <c r="A47" s="204">
        <v>3</v>
      </c>
      <c r="B47" s="673"/>
      <c r="C47" s="433"/>
      <c r="D47" s="433"/>
      <c r="E47" s="433"/>
      <c r="F47" s="674"/>
      <c r="G47" s="106"/>
      <c r="H47" s="463"/>
      <c r="I47" s="464"/>
      <c r="J47" s="464"/>
      <c r="K47" s="464"/>
      <c r="L47" s="660"/>
      <c r="M47" s="662"/>
      <c r="N47" s="181"/>
      <c r="O47" s="351"/>
      <c r="P47" s="338"/>
      <c r="Q47" s="339"/>
      <c r="R47" s="339"/>
      <c r="S47" s="339"/>
      <c r="T47" s="660"/>
      <c r="U47" s="662"/>
      <c r="V47" s="181"/>
      <c r="W47" s="417"/>
      <c r="X47" s="271"/>
      <c r="Y47" s="272"/>
      <c r="Z47" s="272"/>
      <c r="AA47" s="272"/>
      <c r="AB47" s="401"/>
      <c r="AC47" s="402"/>
      <c r="AD47" s="181"/>
      <c r="AE47" s="524"/>
      <c r="AF47" s="391"/>
      <c r="AG47" s="392"/>
      <c r="AH47" s="392"/>
      <c r="AI47" s="392"/>
      <c r="AJ47" s="401"/>
      <c r="AK47" s="402"/>
      <c r="AL47" s="181"/>
      <c r="AM47" s="524"/>
      <c r="AN47" s="391"/>
      <c r="AO47" s="392"/>
      <c r="AP47" s="392"/>
      <c r="AQ47" s="392"/>
      <c r="AR47" s="401"/>
      <c r="AS47" s="402"/>
      <c r="AT47" s="181"/>
      <c r="AU47" s="417"/>
      <c r="AV47" s="491"/>
      <c r="AW47" s="656">
        <f t="shared" si="55"/>
        <v>0</v>
      </c>
      <c r="AX47" s="657"/>
    </row>
    <row r="48" spans="1:50" ht="16.5" thickTop="1" thickBot="1" x14ac:dyDescent="0.3">
      <c r="A48" s="48" t="s">
        <v>31</v>
      </c>
      <c r="B48" s="676"/>
      <c r="C48" s="677"/>
      <c r="D48" s="677"/>
      <c r="E48" s="677"/>
      <c r="F48" s="678"/>
      <c r="G48" s="106"/>
      <c r="H48" s="463"/>
      <c r="I48" s="464"/>
      <c r="J48" s="464"/>
      <c r="K48" s="464"/>
      <c r="L48" s="346">
        <f>SUM(L45:N47)</f>
        <v>0</v>
      </c>
      <c r="M48" s="347"/>
      <c r="N48" s="347"/>
      <c r="O48" s="351"/>
      <c r="P48" s="338"/>
      <c r="Q48" s="339"/>
      <c r="R48" s="339"/>
      <c r="S48" s="339"/>
      <c r="T48" s="346">
        <f>SUM(T45:V47)</f>
        <v>0</v>
      </c>
      <c r="U48" s="347"/>
      <c r="V48" s="347"/>
      <c r="W48" s="417"/>
      <c r="X48" s="271"/>
      <c r="Y48" s="272"/>
      <c r="Z48" s="272"/>
      <c r="AA48" s="272"/>
      <c r="AB48" s="420">
        <f>SUM(AB45:AD47)</f>
        <v>0</v>
      </c>
      <c r="AC48" s="421"/>
      <c r="AD48" s="422"/>
      <c r="AE48" s="524"/>
      <c r="AF48" s="391"/>
      <c r="AG48" s="392"/>
      <c r="AH48" s="392"/>
      <c r="AI48" s="392"/>
      <c r="AJ48" s="420">
        <f>SUM(AJ45:AL47)</f>
        <v>0</v>
      </c>
      <c r="AK48" s="421"/>
      <c r="AL48" s="422"/>
      <c r="AM48" s="524"/>
      <c r="AN48" s="391"/>
      <c r="AO48" s="392"/>
      <c r="AP48" s="392"/>
      <c r="AQ48" s="392"/>
      <c r="AR48" s="420">
        <f>SUM(AR45:AT47)</f>
        <v>0</v>
      </c>
      <c r="AS48" s="421"/>
      <c r="AT48" s="422"/>
      <c r="AU48" s="417"/>
      <c r="AV48" s="491"/>
      <c r="AW48" s="472">
        <f>SUM(AR48,AJ48,AB48,T48,L48)</f>
        <v>0</v>
      </c>
      <c r="AX48" s="473"/>
    </row>
    <row r="49" spans="1:50" x14ac:dyDescent="0.25">
      <c r="A49" s="216" t="s">
        <v>17</v>
      </c>
      <c r="B49" s="242"/>
      <c r="C49" s="243"/>
      <c r="D49" s="243"/>
      <c r="E49" s="243"/>
      <c r="F49" s="215"/>
      <c r="G49" s="106"/>
      <c r="H49" s="463"/>
      <c r="I49" s="464"/>
      <c r="J49" s="464"/>
      <c r="K49" s="464"/>
      <c r="L49" s="344"/>
      <c r="M49" s="344"/>
      <c r="N49" s="345"/>
      <c r="O49" s="351"/>
      <c r="P49" s="338"/>
      <c r="Q49" s="339"/>
      <c r="R49" s="339"/>
      <c r="S49" s="339"/>
      <c r="T49" s="344"/>
      <c r="U49" s="344"/>
      <c r="V49" s="345"/>
      <c r="W49" s="417"/>
      <c r="X49" s="271"/>
      <c r="Y49" s="272"/>
      <c r="Z49" s="272"/>
      <c r="AA49" s="272"/>
      <c r="AB49" s="410"/>
      <c r="AC49" s="410"/>
      <c r="AD49" s="411"/>
      <c r="AE49" s="524"/>
      <c r="AF49" s="391"/>
      <c r="AG49" s="392"/>
      <c r="AH49" s="392"/>
      <c r="AI49" s="392"/>
      <c r="AJ49" s="410"/>
      <c r="AK49" s="410"/>
      <c r="AL49" s="411"/>
      <c r="AM49" s="524"/>
      <c r="AN49" s="391"/>
      <c r="AO49" s="392"/>
      <c r="AP49" s="392"/>
      <c r="AQ49" s="392"/>
      <c r="AR49" s="410"/>
      <c r="AS49" s="410"/>
      <c r="AT49" s="411"/>
      <c r="AU49" s="417"/>
      <c r="AV49" s="491"/>
      <c r="AW49" s="345"/>
      <c r="AX49" s="474"/>
    </row>
    <row r="50" spans="1:50" x14ac:dyDescent="0.25">
      <c r="A50" s="204">
        <v>1</v>
      </c>
      <c r="B50" s="204" t="s">
        <v>18</v>
      </c>
      <c r="C50" s="673"/>
      <c r="D50" s="433"/>
      <c r="E50" s="433"/>
      <c r="F50" s="674"/>
      <c r="G50" s="106"/>
      <c r="H50" s="463"/>
      <c r="I50" s="464"/>
      <c r="J50" s="464"/>
      <c r="K50" s="464"/>
      <c r="L50" s="478">
        <f>SUMIFS('Travel Calculator'!I6:I10, 'Travel Calculator'!J6:J10,"Domestic",'Travel Calculator'!L6:L10,"Year 1")</f>
        <v>0</v>
      </c>
      <c r="M50" s="478"/>
      <c r="N50" s="362"/>
      <c r="O50" s="351"/>
      <c r="P50" s="338"/>
      <c r="Q50" s="339"/>
      <c r="R50" s="339"/>
      <c r="S50" s="339"/>
      <c r="T50" s="478">
        <f>SUMIFS('Travel Calculator'!I6:I10, 'Travel Calculator'!J6:J10,"Domestic",'Travel Calculator'!L6:L10,"Year 2")</f>
        <v>0</v>
      </c>
      <c r="U50" s="478"/>
      <c r="V50" s="362"/>
      <c r="W50" s="417"/>
      <c r="X50" s="271"/>
      <c r="Y50" s="272"/>
      <c r="Z50" s="272"/>
      <c r="AA50" s="272"/>
      <c r="AB50" s="478">
        <f>SUMIFS('Travel Calculator'!I6:I10, 'Travel Calculator'!J6:J10,"Domestic",'Travel Calculator'!L6:L10,"Year 3")</f>
        <v>0</v>
      </c>
      <c r="AC50" s="478"/>
      <c r="AD50" s="362"/>
      <c r="AE50" s="524"/>
      <c r="AF50" s="391"/>
      <c r="AG50" s="392"/>
      <c r="AH50" s="392"/>
      <c r="AI50" s="392"/>
      <c r="AJ50" s="478">
        <f>SUMIFS('Travel Calculator'!I6:I10, 'Travel Calculator'!J6:J10,"Domestic",'Travel Calculator'!L6:L10,"Year 4")</f>
        <v>0</v>
      </c>
      <c r="AK50" s="478"/>
      <c r="AL50" s="362"/>
      <c r="AM50" s="524"/>
      <c r="AN50" s="391"/>
      <c r="AO50" s="392"/>
      <c r="AP50" s="392"/>
      <c r="AQ50" s="392"/>
      <c r="AR50" s="478">
        <f>SUMIFS('Travel Calculator'!I6:I10, 'Travel Calculator'!J6:J10,"Domestic",'Travel Calculator'!L6:L10,"Year 5")</f>
        <v>0</v>
      </c>
      <c r="AS50" s="478"/>
      <c r="AT50" s="362"/>
      <c r="AU50" s="417"/>
      <c r="AV50" s="491"/>
      <c r="AW50" s="656">
        <f>L50+T50+AB50+AJ50+AR50</f>
        <v>0</v>
      </c>
      <c r="AX50" s="657"/>
    </row>
    <row r="51" spans="1:50" ht="15.75" thickBot="1" x14ac:dyDescent="0.3">
      <c r="A51" s="204">
        <v>2</v>
      </c>
      <c r="B51" s="204" t="s">
        <v>161</v>
      </c>
      <c r="C51" s="673"/>
      <c r="D51" s="433"/>
      <c r="E51" s="433"/>
      <c r="F51" s="674"/>
      <c r="G51" s="106"/>
      <c r="H51" s="463"/>
      <c r="I51" s="464"/>
      <c r="J51" s="464"/>
      <c r="K51" s="464"/>
      <c r="L51" s="478">
        <f>SUMIFS('Travel Calculator'!I7:I10, 'Travel Calculator'!J7:J10,"International",'Travel Calculator'!L7:L10,"Year 1")</f>
        <v>0</v>
      </c>
      <c r="M51" s="478"/>
      <c r="N51" s="362"/>
      <c r="O51" s="351"/>
      <c r="P51" s="338"/>
      <c r="Q51" s="339"/>
      <c r="R51" s="339"/>
      <c r="S51" s="339"/>
      <c r="T51" s="478">
        <f>SUMIFS('Travel Calculator'!I6:I10, 'Travel Calculator'!J6:J10,"International",'Travel Calculator'!L6:L10,"Year 2")</f>
        <v>0</v>
      </c>
      <c r="U51" s="478"/>
      <c r="V51" s="362"/>
      <c r="W51" s="417"/>
      <c r="X51" s="271"/>
      <c r="Y51" s="272"/>
      <c r="Z51" s="272"/>
      <c r="AA51" s="272"/>
      <c r="AB51" s="479">
        <f>SUMIFS('Travel Calculator'!I6:I10, 'Travel Calculator'!J6:J10,"International",'Travel Calculator'!L6:L10,"Year 3")</f>
        <v>0</v>
      </c>
      <c r="AC51" s="479"/>
      <c r="AD51" s="443"/>
      <c r="AE51" s="524"/>
      <c r="AF51" s="391"/>
      <c r="AG51" s="392"/>
      <c r="AH51" s="392"/>
      <c r="AI51" s="392"/>
      <c r="AJ51" s="401">
        <f>SUMIFS('Travel Calculator'!I6:I10, 'Travel Calculator'!J6:J10,"International",'Travel Calculator'!L6:L10,"Year 4")</f>
        <v>0</v>
      </c>
      <c r="AK51" s="505"/>
      <c r="AL51" s="402"/>
      <c r="AM51" s="524"/>
      <c r="AN51" s="391"/>
      <c r="AO51" s="392"/>
      <c r="AP51" s="392"/>
      <c r="AQ51" s="392"/>
      <c r="AR51" s="479">
        <f>SUMIFS('Travel Calculator'!I6:I10, 'Travel Calculator'!J6:J10,"International",'Travel Calculator'!L6:L10,"Year 5")</f>
        <v>0</v>
      </c>
      <c r="AS51" s="479"/>
      <c r="AT51" s="443"/>
      <c r="AU51" s="417"/>
      <c r="AV51" s="491"/>
      <c r="AW51" s="656">
        <f>L51+T51+AB51+AJ51+AR51</f>
        <v>0</v>
      </c>
      <c r="AX51" s="657"/>
    </row>
    <row r="52" spans="1:50" ht="16.5" thickTop="1" thickBot="1" x14ac:dyDescent="0.3">
      <c r="A52" s="287" t="s">
        <v>32</v>
      </c>
      <c r="B52" s="288"/>
      <c r="C52" s="288"/>
      <c r="D52" s="288"/>
      <c r="E52" s="288"/>
      <c r="F52" s="289"/>
      <c r="G52" s="106"/>
      <c r="H52" s="463"/>
      <c r="I52" s="464"/>
      <c r="J52" s="464"/>
      <c r="K52" s="464"/>
      <c r="L52" s="346">
        <f>SUM(L50:N51)</f>
        <v>0</v>
      </c>
      <c r="M52" s="347"/>
      <c r="N52" s="347"/>
      <c r="O52" s="351"/>
      <c r="P52" s="338"/>
      <c r="Q52" s="339"/>
      <c r="R52" s="339"/>
      <c r="S52" s="339"/>
      <c r="T52" s="346">
        <f>SUM(T50:V51)</f>
        <v>0</v>
      </c>
      <c r="U52" s="347"/>
      <c r="V52" s="347"/>
      <c r="W52" s="417"/>
      <c r="X52" s="271"/>
      <c r="Y52" s="272"/>
      <c r="Z52" s="272"/>
      <c r="AA52" s="272"/>
      <c r="AB52" s="420">
        <f>SUM(AB50:AD51)</f>
        <v>0</v>
      </c>
      <c r="AC52" s="421"/>
      <c r="AD52" s="422"/>
      <c r="AE52" s="524"/>
      <c r="AF52" s="391"/>
      <c r="AG52" s="392"/>
      <c r="AH52" s="392"/>
      <c r="AI52" s="392"/>
      <c r="AJ52" s="420">
        <f>SUM(AJ50:AL51)</f>
        <v>0</v>
      </c>
      <c r="AK52" s="421"/>
      <c r="AL52" s="422"/>
      <c r="AM52" s="524"/>
      <c r="AN52" s="391"/>
      <c r="AO52" s="392"/>
      <c r="AP52" s="392"/>
      <c r="AQ52" s="392"/>
      <c r="AR52" s="420">
        <f>SUM(AR50:AT51)</f>
        <v>0</v>
      </c>
      <c r="AS52" s="421"/>
      <c r="AT52" s="422"/>
      <c r="AU52" s="417"/>
      <c r="AV52" s="491"/>
      <c r="AW52" s="472">
        <f>L52+T52+AB52+AJ52+AR52</f>
        <v>0</v>
      </c>
      <c r="AX52" s="473"/>
    </row>
    <row r="53" spans="1:50" x14ac:dyDescent="0.25">
      <c r="A53" s="217" t="s">
        <v>64</v>
      </c>
      <c r="B53" s="244"/>
      <c r="C53" s="245"/>
      <c r="D53" s="245"/>
      <c r="E53" s="245"/>
      <c r="F53" s="246"/>
      <c r="G53" s="106"/>
      <c r="H53" s="463"/>
      <c r="I53" s="464"/>
      <c r="J53" s="464"/>
      <c r="K53" s="464"/>
      <c r="L53" s="344"/>
      <c r="M53" s="344"/>
      <c r="N53" s="345"/>
      <c r="O53" s="351"/>
      <c r="P53" s="338"/>
      <c r="Q53" s="339"/>
      <c r="R53" s="339"/>
      <c r="S53" s="339"/>
      <c r="T53" s="344"/>
      <c r="U53" s="344"/>
      <c r="V53" s="345"/>
      <c r="W53" s="417"/>
      <c r="X53" s="271"/>
      <c r="Y53" s="272"/>
      <c r="Z53" s="272"/>
      <c r="AA53" s="272"/>
      <c r="AB53" s="410"/>
      <c r="AC53" s="410"/>
      <c r="AD53" s="411"/>
      <c r="AE53" s="524"/>
      <c r="AF53" s="391"/>
      <c r="AG53" s="392"/>
      <c r="AH53" s="392"/>
      <c r="AI53" s="392"/>
      <c r="AJ53" s="410"/>
      <c r="AK53" s="410"/>
      <c r="AL53" s="411"/>
      <c r="AM53" s="524"/>
      <c r="AN53" s="391"/>
      <c r="AO53" s="392"/>
      <c r="AP53" s="392"/>
      <c r="AQ53" s="392"/>
      <c r="AR53" s="410"/>
      <c r="AS53" s="410"/>
      <c r="AT53" s="411"/>
      <c r="AU53" s="417"/>
      <c r="AV53" s="491"/>
      <c r="AW53" s="485"/>
      <c r="AX53" s="486"/>
    </row>
    <row r="54" spans="1:50" x14ac:dyDescent="0.25">
      <c r="A54" s="204">
        <v>1</v>
      </c>
      <c r="B54" s="675" t="s">
        <v>19</v>
      </c>
      <c r="C54" s="673"/>
      <c r="D54" s="433"/>
      <c r="E54" s="433"/>
      <c r="F54" s="674"/>
      <c r="G54" s="106"/>
      <c r="H54" s="463"/>
      <c r="I54" s="464"/>
      <c r="J54" s="464"/>
      <c r="K54" s="464"/>
      <c r="L54" s="667"/>
      <c r="M54" s="668"/>
      <c r="N54" s="669"/>
      <c r="O54" s="351"/>
      <c r="P54" s="338"/>
      <c r="Q54" s="339"/>
      <c r="R54" s="339"/>
      <c r="S54" s="339"/>
      <c r="T54" s="362"/>
      <c r="U54" s="363"/>
      <c r="V54" s="364"/>
      <c r="W54" s="417"/>
      <c r="X54" s="271"/>
      <c r="Y54" s="272"/>
      <c r="Z54" s="272"/>
      <c r="AA54" s="272"/>
      <c r="AB54" s="362"/>
      <c r="AC54" s="363"/>
      <c r="AD54" s="364"/>
      <c r="AE54" s="524"/>
      <c r="AF54" s="391"/>
      <c r="AG54" s="392"/>
      <c r="AH54" s="392"/>
      <c r="AI54" s="392"/>
      <c r="AJ54" s="362"/>
      <c r="AK54" s="363"/>
      <c r="AL54" s="364"/>
      <c r="AM54" s="524"/>
      <c r="AN54" s="391"/>
      <c r="AO54" s="392"/>
      <c r="AP54" s="392"/>
      <c r="AQ54" s="392"/>
      <c r="AR54" s="362"/>
      <c r="AS54" s="363"/>
      <c r="AT54" s="364"/>
      <c r="AU54" s="417"/>
      <c r="AV54" s="491"/>
      <c r="AW54" s="656" t="e">
        <f>#REF!+T54+AB54+AJ54+AR54</f>
        <v>#REF!</v>
      </c>
      <c r="AX54" s="657"/>
    </row>
    <row r="55" spans="1:50" x14ac:dyDescent="0.25">
      <c r="A55" s="204">
        <v>2</v>
      </c>
      <c r="B55" s="675" t="s">
        <v>20</v>
      </c>
      <c r="C55" s="673"/>
      <c r="D55" s="433"/>
      <c r="E55" s="433"/>
      <c r="F55" s="674"/>
      <c r="G55" s="106"/>
      <c r="H55" s="463"/>
      <c r="I55" s="464"/>
      <c r="J55" s="464"/>
      <c r="K55" s="464"/>
      <c r="L55" s="756"/>
      <c r="M55" s="756"/>
      <c r="N55" s="756"/>
      <c r="O55" s="351"/>
      <c r="P55" s="338"/>
      <c r="Q55" s="339"/>
      <c r="R55" s="339"/>
      <c r="S55" s="339"/>
      <c r="T55" s="362"/>
      <c r="U55" s="363"/>
      <c r="V55" s="364"/>
      <c r="W55" s="417"/>
      <c r="X55" s="271"/>
      <c r="Y55" s="272"/>
      <c r="Z55" s="272"/>
      <c r="AA55" s="272"/>
      <c r="AB55" s="362"/>
      <c r="AC55" s="363"/>
      <c r="AD55" s="364"/>
      <c r="AE55" s="524"/>
      <c r="AF55" s="391"/>
      <c r="AG55" s="392"/>
      <c r="AH55" s="392"/>
      <c r="AI55" s="392"/>
      <c r="AJ55" s="362"/>
      <c r="AK55" s="363"/>
      <c r="AL55" s="364"/>
      <c r="AM55" s="524"/>
      <c r="AN55" s="391"/>
      <c r="AO55" s="392"/>
      <c r="AP55" s="392"/>
      <c r="AQ55" s="392"/>
      <c r="AR55" s="362"/>
      <c r="AS55" s="363"/>
      <c r="AT55" s="364"/>
      <c r="AU55" s="417"/>
      <c r="AV55" s="491"/>
      <c r="AW55" s="656">
        <f>L54+T55+AB55+AJ55+AR55</f>
        <v>0</v>
      </c>
      <c r="AX55" s="657"/>
    </row>
    <row r="56" spans="1:50" x14ac:dyDescent="0.25">
      <c r="A56" s="204">
        <v>3</v>
      </c>
      <c r="B56" s="675" t="s">
        <v>21</v>
      </c>
      <c r="C56" s="673"/>
      <c r="D56" s="433"/>
      <c r="E56" s="433"/>
      <c r="F56" s="674"/>
      <c r="G56" s="106"/>
      <c r="H56" s="463"/>
      <c r="I56" s="464"/>
      <c r="J56" s="464"/>
      <c r="K56" s="464"/>
      <c r="L56" s="667"/>
      <c r="M56" s="668"/>
      <c r="N56" s="669"/>
      <c r="O56" s="351"/>
      <c r="P56" s="338"/>
      <c r="Q56" s="339"/>
      <c r="R56" s="339"/>
      <c r="S56" s="339"/>
      <c r="T56" s="362"/>
      <c r="U56" s="363"/>
      <c r="V56" s="364"/>
      <c r="W56" s="417"/>
      <c r="X56" s="271"/>
      <c r="Y56" s="272"/>
      <c r="Z56" s="272"/>
      <c r="AA56" s="272"/>
      <c r="AB56" s="362"/>
      <c r="AC56" s="363"/>
      <c r="AD56" s="364"/>
      <c r="AE56" s="524"/>
      <c r="AF56" s="391"/>
      <c r="AG56" s="392"/>
      <c r="AH56" s="392"/>
      <c r="AI56" s="392"/>
      <c r="AJ56" s="362"/>
      <c r="AK56" s="363"/>
      <c r="AL56" s="364"/>
      <c r="AM56" s="524"/>
      <c r="AN56" s="391"/>
      <c r="AO56" s="392"/>
      <c r="AP56" s="392"/>
      <c r="AQ56" s="392"/>
      <c r="AR56" s="362"/>
      <c r="AS56" s="363"/>
      <c r="AT56" s="364"/>
      <c r="AU56" s="417"/>
      <c r="AV56" s="491"/>
      <c r="AW56" s="656">
        <f t="shared" ref="AW54:AW59" si="56">L56+T56+AB56+AJ56+AR56</f>
        <v>0</v>
      </c>
      <c r="AX56" s="657"/>
    </row>
    <row r="57" spans="1:50" x14ac:dyDescent="0.25">
      <c r="A57" s="204">
        <v>4</v>
      </c>
      <c r="B57" s="675" t="s">
        <v>22</v>
      </c>
      <c r="C57" s="673"/>
      <c r="D57" s="433"/>
      <c r="E57" s="433"/>
      <c r="F57" s="674"/>
      <c r="G57" s="106"/>
      <c r="H57" s="463"/>
      <c r="I57" s="464"/>
      <c r="J57" s="464"/>
      <c r="K57" s="464"/>
      <c r="L57" s="667"/>
      <c r="M57" s="668"/>
      <c r="N57" s="669"/>
      <c r="O57" s="351"/>
      <c r="P57" s="338"/>
      <c r="Q57" s="339"/>
      <c r="R57" s="339"/>
      <c r="S57" s="339"/>
      <c r="T57" s="362"/>
      <c r="U57" s="363"/>
      <c r="V57" s="364"/>
      <c r="W57" s="417"/>
      <c r="X57" s="271"/>
      <c r="Y57" s="272"/>
      <c r="Z57" s="272"/>
      <c r="AA57" s="272"/>
      <c r="AB57" s="362"/>
      <c r="AC57" s="363"/>
      <c r="AD57" s="364"/>
      <c r="AE57" s="524"/>
      <c r="AF57" s="391"/>
      <c r="AG57" s="392"/>
      <c r="AH57" s="392"/>
      <c r="AI57" s="392"/>
      <c r="AJ57" s="362"/>
      <c r="AK57" s="363"/>
      <c r="AL57" s="364"/>
      <c r="AM57" s="524"/>
      <c r="AN57" s="391"/>
      <c r="AO57" s="392"/>
      <c r="AP57" s="392"/>
      <c r="AQ57" s="392"/>
      <c r="AR57" s="362"/>
      <c r="AS57" s="363"/>
      <c r="AT57" s="364"/>
      <c r="AU57" s="417"/>
      <c r="AV57" s="491"/>
      <c r="AW57" s="656">
        <f t="shared" si="56"/>
        <v>0</v>
      </c>
      <c r="AX57" s="657"/>
    </row>
    <row r="58" spans="1:50" ht="15.75" thickBot="1" x14ac:dyDescent="0.3">
      <c r="A58" s="204">
        <v>5</v>
      </c>
      <c r="B58" s="675" t="s">
        <v>253</v>
      </c>
      <c r="C58" s="670"/>
      <c r="D58" s="671"/>
      <c r="E58" s="671"/>
      <c r="F58" s="672"/>
      <c r="G58" s="106"/>
      <c r="H58" s="463"/>
      <c r="I58" s="464"/>
      <c r="J58" s="464"/>
      <c r="K58" s="464"/>
      <c r="L58" s="664"/>
      <c r="M58" s="665"/>
      <c r="N58" s="666"/>
      <c r="O58" s="351"/>
      <c r="P58" s="338"/>
      <c r="Q58" s="339"/>
      <c r="R58" s="339"/>
      <c r="S58" s="339"/>
      <c r="T58" s="664"/>
      <c r="U58" s="665"/>
      <c r="V58" s="666"/>
      <c r="W58" s="417"/>
      <c r="X58" s="271"/>
      <c r="Y58" s="272"/>
      <c r="Z58" s="272"/>
      <c r="AA58" s="272"/>
      <c r="AB58" s="664"/>
      <c r="AC58" s="665"/>
      <c r="AD58" s="666"/>
      <c r="AE58" s="524"/>
      <c r="AF58" s="391"/>
      <c r="AG58" s="392"/>
      <c r="AH58" s="392"/>
      <c r="AI58" s="392"/>
      <c r="AJ58" s="664"/>
      <c r="AK58" s="665"/>
      <c r="AL58" s="666"/>
      <c r="AM58" s="524"/>
      <c r="AN58" s="391"/>
      <c r="AO58" s="392"/>
      <c r="AP58" s="392"/>
      <c r="AQ58" s="392"/>
      <c r="AR58" s="664"/>
      <c r="AS58" s="665"/>
      <c r="AT58" s="666"/>
      <c r="AU58" s="417"/>
      <c r="AV58" s="491"/>
      <c r="AW58" s="656">
        <f t="shared" si="56"/>
        <v>0</v>
      </c>
      <c r="AX58" s="657"/>
    </row>
    <row r="59" spans="1:50" ht="16.5" thickTop="1" thickBot="1" x14ac:dyDescent="0.3">
      <c r="A59" s="48" t="s">
        <v>33</v>
      </c>
      <c r="B59" s="247"/>
      <c r="C59" s="248"/>
      <c r="D59" s="248"/>
      <c r="E59" s="248"/>
      <c r="F59" s="249"/>
      <c r="G59" s="106"/>
      <c r="H59" s="463"/>
      <c r="I59" s="464"/>
      <c r="J59" s="464"/>
      <c r="K59" s="464"/>
      <c r="L59" s="346">
        <f>SUM(L54:N58)</f>
        <v>0</v>
      </c>
      <c r="M59" s="347"/>
      <c r="N59" s="354"/>
      <c r="O59" s="352"/>
      <c r="P59" s="338"/>
      <c r="Q59" s="339"/>
      <c r="R59" s="339"/>
      <c r="S59" s="339"/>
      <c r="T59" s="346">
        <f>SUM(T54:V58)</f>
        <v>0</v>
      </c>
      <c r="U59" s="347"/>
      <c r="V59" s="354"/>
      <c r="W59" s="418"/>
      <c r="X59" s="271"/>
      <c r="Y59" s="272"/>
      <c r="Z59" s="272"/>
      <c r="AA59" s="272"/>
      <c r="AB59" s="423">
        <f>SUM(AB54:AD58)</f>
        <v>0</v>
      </c>
      <c r="AC59" s="424"/>
      <c r="AD59" s="425"/>
      <c r="AE59" s="526"/>
      <c r="AF59" s="391"/>
      <c r="AG59" s="392"/>
      <c r="AH59" s="392"/>
      <c r="AI59" s="392"/>
      <c r="AJ59" s="423">
        <f>SUM(AJ54:AL58)</f>
        <v>0</v>
      </c>
      <c r="AK59" s="424"/>
      <c r="AL59" s="425"/>
      <c r="AM59" s="526"/>
      <c r="AN59" s="391"/>
      <c r="AO59" s="392"/>
      <c r="AP59" s="392"/>
      <c r="AQ59" s="392"/>
      <c r="AR59" s="480">
        <f>SUM(AR54:AT58)</f>
        <v>0</v>
      </c>
      <c r="AS59" s="481"/>
      <c r="AT59" s="482"/>
      <c r="AU59" s="418"/>
      <c r="AV59" s="491"/>
      <c r="AW59" s="472">
        <f t="shared" si="56"/>
        <v>0</v>
      </c>
      <c r="AX59" s="473"/>
    </row>
    <row r="60" spans="1:50" x14ac:dyDescent="0.25">
      <c r="A60" s="277" t="s">
        <v>24</v>
      </c>
      <c r="B60" s="278"/>
      <c r="C60" s="278"/>
      <c r="D60" s="278"/>
      <c r="E60" s="278"/>
      <c r="F60" s="279"/>
      <c r="G60" s="106"/>
      <c r="H60" s="463"/>
      <c r="I60" s="464"/>
      <c r="J60" s="464"/>
      <c r="K60" s="464"/>
      <c r="L60" s="344"/>
      <c r="M60" s="344"/>
      <c r="N60" s="345"/>
      <c r="O60" s="351"/>
      <c r="P60" s="338"/>
      <c r="Q60" s="339"/>
      <c r="R60" s="339"/>
      <c r="S60" s="339"/>
      <c r="T60" s="344"/>
      <c r="U60" s="344"/>
      <c r="V60" s="345"/>
      <c r="W60" s="417"/>
      <c r="X60" s="271"/>
      <c r="Y60" s="272"/>
      <c r="Z60" s="272"/>
      <c r="AA60" s="272"/>
      <c r="AB60" s="410"/>
      <c r="AC60" s="410"/>
      <c r="AD60" s="411"/>
      <c r="AE60" s="524"/>
      <c r="AF60" s="391"/>
      <c r="AG60" s="392"/>
      <c r="AH60" s="392"/>
      <c r="AI60" s="392"/>
      <c r="AJ60" s="410"/>
      <c r="AK60" s="410"/>
      <c r="AL60" s="411"/>
      <c r="AM60" s="524"/>
      <c r="AN60" s="391"/>
      <c r="AO60" s="392"/>
      <c r="AP60" s="392"/>
      <c r="AQ60" s="392"/>
      <c r="AR60" s="410"/>
      <c r="AS60" s="410"/>
      <c r="AT60" s="411"/>
      <c r="AU60" s="417"/>
      <c r="AV60" s="491"/>
      <c r="AW60" s="485"/>
      <c r="AX60" s="486"/>
    </row>
    <row r="61" spans="1:50" x14ac:dyDescent="0.25">
      <c r="A61" s="204">
        <v>1</v>
      </c>
      <c r="B61" s="699" t="s">
        <v>25</v>
      </c>
      <c r="C61" s="700"/>
      <c r="D61" s="700"/>
      <c r="E61" s="700"/>
      <c r="F61" s="701"/>
      <c r="G61" s="106"/>
      <c r="H61" s="463"/>
      <c r="I61" s="464"/>
      <c r="J61" s="464"/>
      <c r="K61" s="464"/>
      <c r="L61" s="478"/>
      <c r="M61" s="478"/>
      <c r="N61" s="362"/>
      <c r="O61" s="351"/>
      <c r="P61" s="338"/>
      <c r="Q61" s="339"/>
      <c r="R61" s="339"/>
      <c r="S61" s="339"/>
      <c r="T61" s="478"/>
      <c r="U61" s="478"/>
      <c r="V61" s="362"/>
      <c r="W61" s="417"/>
      <c r="X61" s="271"/>
      <c r="Y61" s="272"/>
      <c r="Z61" s="272"/>
      <c r="AA61" s="272"/>
      <c r="AB61" s="362"/>
      <c r="AC61" s="363"/>
      <c r="AD61" s="364"/>
      <c r="AE61" s="524"/>
      <c r="AF61" s="391"/>
      <c r="AG61" s="392"/>
      <c r="AH61" s="392"/>
      <c r="AI61" s="392"/>
      <c r="AJ61" s="362"/>
      <c r="AK61" s="363"/>
      <c r="AL61" s="364"/>
      <c r="AM61" s="524"/>
      <c r="AN61" s="391"/>
      <c r="AO61" s="392"/>
      <c r="AP61" s="392"/>
      <c r="AQ61" s="392"/>
      <c r="AR61" s="362"/>
      <c r="AS61" s="363"/>
      <c r="AT61" s="364"/>
      <c r="AU61" s="417"/>
      <c r="AV61" s="491"/>
      <c r="AW61" s="656">
        <f t="shared" ref="AW61:AW72" si="57">L61+T61+AB61+AJ61+AR61</f>
        <v>0</v>
      </c>
      <c r="AX61" s="657"/>
    </row>
    <row r="62" spans="1:50" x14ac:dyDescent="0.25">
      <c r="A62" s="204">
        <v>2</v>
      </c>
      <c r="B62" s="699" t="s">
        <v>26</v>
      </c>
      <c r="C62" s="700"/>
      <c r="D62" s="700"/>
      <c r="E62" s="700"/>
      <c r="F62" s="701"/>
      <c r="G62" s="106"/>
      <c r="H62" s="463"/>
      <c r="I62" s="464"/>
      <c r="J62" s="464"/>
      <c r="K62" s="464"/>
      <c r="L62" s="478"/>
      <c r="M62" s="478"/>
      <c r="N62" s="362"/>
      <c r="O62" s="351"/>
      <c r="P62" s="338"/>
      <c r="Q62" s="339"/>
      <c r="R62" s="339"/>
      <c r="S62" s="339"/>
      <c r="T62" s="478"/>
      <c r="U62" s="478"/>
      <c r="V62" s="362"/>
      <c r="W62" s="417"/>
      <c r="X62" s="271"/>
      <c r="Y62" s="272"/>
      <c r="Z62" s="272"/>
      <c r="AA62" s="272"/>
      <c r="AB62" s="362"/>
      <c r="AC62" s="363"/>
      <c r="AD62" s="364"/>
      <c r="AE62" s="524"/>
      <c r="AF62" s="391"/>
      <c r="AG62" s="392"/>
      <c r="AH62" s="392"/>
      <c r="AI62" s="392"/>
      <c r="AJ62" s="362"/>
      <c r="AK62" s="363"/>
      <c r="AL62" s="364"/>
      <c r="AM62" s="524"/>
      <c r="AN62" s="391"/>
      <c r="AO62" s="392"/>
      <c r="AP62" s="392"/>
      <c r="AQ62" s="392"/>
      <c r="AR62" s="362"/>
      <c r="AS62" s="363"/>
      <c r="AT62" s="364"/>
      <c r="AU62" s="417"/>
      <c r="AV62" s="491"/>
      <c r="AW62" s="656">
        <f t="shared" si="57"/>
        <v>0</v>
      </c>
      <c r="AX62" s="657"/>
    </row>
    <row r="63" spans="1:50" x14ac:dyDescent="0.25">
      <c r="A63" s="204">
        <v>3</v>
      </c>
      <c r="B63" s="699" t="s">
        <v>27</v>
      </c>
      <c r="C63" s="700"/>
      <c r="D63" s="700"/>
      <c r="E63" s="700"/>
      <c r="F63" s="701"/>
      <c r="G63" s="106"/>
      <c r="H63" s="463"/>
      <c r="I63" s="464"/>
      <c r="J63" s="464"/>
      <c r="K63" s="464"/>
      <c r="L63" s="478"/>
      <c r="M63" s="478"/>
      <c r="N63" s="362"/>
      <c r="O63" s="351"/>
      <c r="P63" s="338"/>
      <c r="Q63" s="339"/>
      <c r="R63" s="339"/>
      <c r="S63" s="339"/>
      <c r="T63" s="478"/>
      <c r="U63" s="478"/>
      <c r="V63" s="362"/>
      <c r="W63" s="417"/>
      <c r="X63" s="271"/>
      <c r="Y63" s="272"/>
      <c r="Z63" s="272"/>
      <c r="AA63" s="272"/>
      <c r="AB63" s="362"/>
      <c r="AC63" s="363"/>
      <c r="AD63" s="364"/>
      <c r="AE63" s="524"/>
      <c r="AF63" s="391"/>
      <c r="AG63" s="392"/>
      <c r="AH63" s="392"/>
      <c r="AI63" s="392"/>
      <c r="AJ63" s="362"/>
      <c r="AK63" s="363"/>
      <c r="AL63" s="364"/>
      <c r="AM63" s="524"/>
      <c r="AN63" s="391"/>
      <c r="AO63" s="392"/>
      <c r="AP63" s="392"/>
      <c r="AQ63" s="392"/>
      <c r="AR63" s="362"/>
      <c r="AS63" s="363"/>
      <c r="AT63" s="364"/>
      <c r="AU63" s="417"/>
      <c r="AV63" s="491"/>
      <c r="AW63" s="656">
        <f>L63+T63+AB63+AJ63+AR63</f>
        <v>0</v>
      </c>
      <c r="AX63" s="657"/>
    </row>
    <row r="64" spans="1:50" x14ac:dyDescent="0.25">
      <c r="A64" s="204">
        <v>4</v>
      </c>
      <c r="B64" s="699" t="s">
        <v>28</v>
      </c>
      <c r="C64" s="700"/>
      <c r="D64" s="700"/>
      <c r="E64" s="700"/>
      <c r="F64" s="701"/>
      <c r="G64" s="106"/>
      <c r="H64" s="465"/>
      <c r="I64" s="466"/>
      <c r="J64" s="466"/>
      <c r="K64" s="466"/>
      <c r="L64" s="362"/>
      <c r="M64" s="363"/>
      <c r="N64" s="364"/>
      <c r="O64" s="351"/>
      <c r="P64" s="338"/>
      <c r="Q64" s="339"/>
      <c r="R64" s="339"/>
      <c r="S64" s="339"/>
      <c r="T64" s="478"/>
      <c r="U64" s="478"/>
      <c r="V64" s="362"/>
      <c r="W64" s="417"/>
      <c r="X64" s="271"/>
      <c r="Y64" s="272"/>
      <c r="Z64" s="272"/>
      <c r="AA64" s="272"/>
      <c r="AB64" s="362"/>
      <c r="AC64" s="363"/>
      <c r="AD64" s="364"/>
      <c r="AE64" s="524"/>
      <c r="AF64" s="391"/>
      <c r="AG64" s="392"/>
      <c r="AH64" s="392"/>
      <c r="AI64" s="392"/>
      <c r="AJ64" s="362"/>
      <c r="AK64" s="363"/>
      <c r="AL64" s="364"/>
      <c r="AM64" s="524"/>
      <c r="AN64" s="391"/>
      <c r="AO64" s="392"/>
      <c r="AP64" s="392"/>
      <c r="AQ64" s="392"/>
      <c r="AR64" s="362"/>
      <c r="AS64" s="363"/>
      <c r="AT64" s="364"/>
      <c r="AU64" s="417"/>
      <c r="AV64" s="491"/>
      <c r="AW64" s="656">
        <f>L63+T64+AB64+AJ64+AR64</f>
        <v>0</v>
      </c>
      <c r="AX64" s="657"/>
    </row>
    <row r="65" spans="1:50" x14ac:dyDescent="0.25">
      <c r="A65" s="204">
        <v>5</v>
      </c>
      <c r="B65" s="702" t="s">
        <v>65</v>
      </c>
      <c r="C65" s="703"/>
      <c r="D65" s="703"/>
      <c r="E65" s="703"/>
      <c r="F65" s="704"/>
      <c r="G65" s="106"/>
      <c r="H65" s="215" t="s">
        <v>53</v>
      </c>
      <c r="I65" s="663"/>
      <c r="J65" s="663"/>
      <c r="K65" s="663"/>
      <c r="L65" s="478"/>
      <c r="M65" s="478"/>
      <c r="N65" s="362"/>
      <c r="O65" s="351"/>
      <c r="P65" s="209"/>
      <c r="Q65" s="329" t="s">
        <v>65</v>
      </c>
      <c r="R65" s="329"/>
      <c r="S65" s="330"/>
      <c r="T65" s="478"/>
      <c r="U65" s="478"/>
      <c r="V65" s="362"/>
      <c r="W65" s="417"/>
      <c r="X65" s="206"/>
      <c r="Y65" s="275" t="s">
        <v>65</v>
      </c>
      <c r="Z65" s="275"/>
      <c r="AA65" s="276"/>
      <c r="AB65" s="362"/>
      <c r="AC65" s="363"/>
      <c r="AD65" s="364"/>
      <c r="AE65" s="524"/>
      <c r="AF65" s="206"/>
      <c r="AG65" s="275" t="s">
        <v>65</v>
      </c>
      <c r="AH65" s="275"/>
      <c r="AI65" s="276"/>
      <c r="AJ65" s="365"/>
      <c r="AK65" s="366"/>
      <c r="AL65" s="367"/>
      <c r="AM65" s="524"/>
      <c r="AN65" s="205"/>
      <c r="AO65" s="275" t="s">
        <v>65</v>
      </c>
      <c r="AP65" s="275"/>
      <c r="AQ65" s="276"/>
      <c r="AR65" s="365"/>
      <c r="AS65" s="366"/>
      <c r="AT65" s="367"/>
      <c r="AU65" s="417"/>
      <c r="AV65" s="491"/>
      <c r="AW65" s="656">
        <f t="shared" si="57"/>
        <v>0</v>
      </c>
      <c r="AX65" s="657"/>
    </row>
    <row r="66" spans="1:50" x14ac:dyDescent="0.25">
      <c r="A66" s="204">
        <v>6</v>
      </c>
      <c r="B66" s="702" t="s">
        <v>66</v>
      </c>
      <c r="C66" s="703"/>
      <c r="D66" s="703"/>
      <c r="E66" s="703"/>
      <c r="F66" s="704"/>
      <c r="G66" s="106"/>
      <c r="H66" s="215" t="s">
        <v>53</v>
      </c>
      <c r="I66" s="663"/>
      <c r="J66" s="663"/>
      <c r="K66" s="663"/>
      <c r="L66" s="478"/>
      <c r="M66" s="478"/>
      <c r="N66" s="362"/>
      <c r="O66" s="351"/>
      <c r="P66" s="209"/>
      <c r="Q66" s="329" t="s">
        <v>199</v>
      </c>
      <c r="R66" s="329"/>
      <c r="S66" s="330"/>
      <c r="T66" s="478"/>
      <c r="U66" s="478"/>
      <c r="V66" s="362"/>
      <c r="W66" s="417"/>
      <c r="X66" s="206"/>
      <c r="Y66" s="275" t="s">
        <v>199</v>
      </c>
      <c r="Z66" s="275"/>
      <c r="AA66" s="276"/>
      <c r="AB66" s="362"/>
      <c r="AC66" s="363"/>
      <c r="AD66" s="364"/>
      <c r="AE66" s="524"/>
      <c r="AF66" s="206"/>
      <c r="AG66" s="275" t="s">
        <v>199</v>
      </c>
      <c r="AH66" s="275"/>
      <c r="AI66" s="276"/>
      <c r="AJ66" s="365"/>
      <c r="AK66" s="366"/>
      <c r="AL66" s="367"/>
      <c r="AM66" s="524"/>
      <c r="AN66" s="205"/>
      <c r="AO66" s="275" t="s">
        <v>199</v>
      </c>
      <c r="AP66" s="275"/>
      <c r="AQ66" s="276"/>
      <c r="AR66" s="365"/>
      <c r="AS66" s="366"/>
      <c r="AT66" s="367"/>
      <c r="AU66" s="417"/>
      <c r="AV66" s="491"/>
      <c r="AW66" s="656">
        <f t="shared" si="57"/>
        <v>0</v>
      </c>
      <c r="AX66" s="657"/>
    </row>
    <row r="67" spans="1:50" x14ac:dyDescent="0.25">
      <c r="A67" s="204">
        <v>7</v>
      </c>
      <c r="B67" s="705" t="s">
        <v>67</v>
      </c>
      <c r="C67" s="706"/>
      <c r="D67" s="706"/>
      <c r="E67" s="706"/>
      <c r="F67" s="707"/>
      <c r="G67" s="106"/>
      <c r="H67" s="215" t="s">
        <v>53</v>
      </c>
      <c r="I67" s="663"/>
      <c r="J67" s="663"/>
      <c r="K67" s="663"/>
      <c r="L67" s="478"/>
      <c r="M67" s="478"/>
      <c r="N67" s="362"/>
      <c r="O67" s="351"/>
      <c r="P67" s="209"/>
      <c r="Q67" s="329" t="s">
        <v>67</v>
      </c>
      <c r="R67" s="329"/>
      <c r="S67" s="330"/>
      <c r="T67" s="478"/>
      <c r="U67" s="478"/>
      <c r="V67" s="362"/>
      <c r="W67" s="417"/>
      <c r="X67" s="206"/>
      <c r="Y67" s="275" t="s">
        <v>67</v>
      </c>
      <c r="Z67" s="275"/>
      <c r="AA67" s="276"/>
      <c r="AB67" s="362"/>
      <c r="AC67" s="363"/>
      <c r="AD67" s="364"/>
      <c r="AE67" s="524"/>
      <c r="AF67" s="206"/>
      <c r="AG67" s="275" t="s">
        <v>67</v>
      </c>
      <c r="AH67" s="275"/>
      <c r="AI67" s="276"/>
      <c r="AJ67" s="365"/>
      <c r="AK67" s="366"/>
      <c r="AL67" s="367"/>
      <c r="AM67" s="524"/>
      <c r="AN67" s="205"/>
      <c r="AO67" s="275" t="s">
        <v>67</v>
      </c>
      <c r="AP67" s="275"/>
      <c r="AQ67" s="276"/>
      <c r="AR67" s="365"/>
      <c r="AS67" s="366"/>
      <c r="AT67" s="367"/>
      <c r="AU67" s="417"/>
      <c r="AV67" s="491"/>
      <c r="AW67" s="656">
        <f t="shared" si="57"/>
        <v>0</v>
      </c>
      <c r="AX67" s="657"/>
    </row>
    <row r="68" spans="1:50" x14ac:dyDescent="0.25">
      <c r="A68" s="204">
        <v>8</v>
      </c>
      <c r="B68" s="705" t="s">
        <v>68</v>
      </c>
      <c r="C68" s="706"/>
      <c r="D68" s="706"/>
      <c r="E68" s="706"/>
      <c r="F68" s="707"/>
      <c r="G68" s="106"/>
      <c r="H68" s="215" t="s">
        <v>54</v>
      </c>
      <c r="I68" s="663"/>
      <c r="J68" s="663"/>
      <c r="K68" s="663"/>
      <c r="L68" s="478"/>
      <c r="M68" s="478"/>
      <c r="N68" s="362"/>
      <c r="O68" s="351"/>
      <c r="P68" s="209"/>
      <c r="Q68" s="329" t="s">
        <v>68</v>
      </c>
      <c r="R68" s="329"/>
      <c r="S68" s="330"/>
      <c r="T68" s="478"/>
      <c r="U68" s="478"/>
      <c r="V68" s="362"/>
      <c r="W68" s="417"/>
      <c r="X68" s="206"/>
      <c r="Y68" s="275" t="s">
        <v>68</v>
      </c>
      <c r="Z68" s="275"/>
      <c r="AA68" s="276"/>
      <c r="AB68" s="362"/>
      <c r="AC68" s="363"/>
      <c r="AD68" s="364"/>
      <c r="AE68" s="524"/>
      <c r="AF68" s="206"/>
      <c r="AG68" s="275" t="s">
        <v>68</v>
      </c>
      <c r="AH68" s="275"/>
      <c r="AI68" s="276"/>
      <c r="AJ68" s="365"/>
      <c r="AK68" s="366"/>
      <c r="AL68" s="367"/>
      <c r="AM68" s="524"/>
      <c r="AN68" s="205"/>
      <c r="AO68" s="275" t="s">
        <v>68</v>
      </c>
      <c r="AP68" s="275"/>
      <c r="AQ68" s="276"/>
      <c r="AR68" s="365"/>
      <c r="AS68" s="366"/>
      <c r="AT68" s="367"/>
      <c r="AU68" s="417"/>
      <c r="AV68" s="491"/>
      <c r="AW68" s="656">
        <f t="shared" si="57"/>
        <v>0</v>
      </c>
      <c r="AX68" s="657"/>
    </row>
    <row r="69" spans="1:50" x14ac:dyDescent="0.25">
      <c r="A69" s="204">
        <v>9</v>
      </c>
      <c r="B69" s="702" t="s">
        <v>69</v>
      </c>
      <c r="C69" s="703"/>
      <c r="D69" s="703"/>
      <c r="E69" s="703"/>
      <c r="F69" s="704"/>
      <c r="G69" s="106"/>
      <c r="H69" s="215" t="s">
        <v>54</v>
      </c>
      <c r="I69" s="663"/>
      <c r="J69" s="663"/>
      <c r="K69" s="663"/>
      <c r="L69" s="478"/>
      <c r="M69" s="478"/>
      <c r="N69" s="362"/>
      <c r="O69" s="351"/>
      <c r="P69" s="209"/>
      <c r="Q69" s="329" t="s">
        <v>198</v>
      </c>
      <c r="R69" s="329"/>
      <c r="S69" s="330"/>
      <c r="T69" s="478"/>
      <c r="U69" s="478"/>
      <c r="V69" s="362"/>
      <c r="W69" s="417"/>
      <c r="X69" s="206"/>
      <c r="Y69" s="275" t="s">
        <v>198</v>
      </c>
      <c r="Z69" s="275"/>
      <c r="AA69" s="276"/>
      <c r="AB69" s="362"/>
      <c r="AC69" s="363"/>
      <c r="AD69" s="364"/>
      <c r="AE69" s="524"/>
      <c r="AF69" s="206"/>
      <c r="AG69" s="275" t="s">
        <v>198</v>
      </c>
      <c r="AH69" s="275"/>
      <c r="AI69" s="276"/>
      <c r="AJ69" s="365"/>
      <c r="AK69" s="366"/>
      <c r="AL69" s="367"/>
      <c r="AM69" s="524"/>
      <c r="AN69" s="205"/>
      <c r="AO69" s="275" t="s">
        <v>198</v>
      </c>
      <c r="AP69" s="275"/>
      <c r="AQ69" s="276"/>
      <c r="AR69" s="365"/>
      <c r="AS69" s="366"/>
      <c r="AT69" s="367"/>
      <c r="AU69" s="417"/>
      <c r="AV69" s="491"/>
      <c r="AW69" s="656">
        <f t="shared" si="57"/>
        <v>0</v>
      </c>
      <c r="AX69" s="657"/>
    </row>
    <row r="70" spans="1:50" x14ac:dyDescent="0.25">
      <c r="A70" s="204">
        <v>10</v>
      </c>
      <c r="B70" s="708" t="s">
        <v>70</v>
      </c>
      <c r="C70" s="709"/>
      <c r="D70" s="709"/>
      <c r="E70" s="709"/>
      <c r="F70" s="710"/>
      <c r="G70" s="106"/>
      <c r="H70" s="461"/>
      <c r="I70" s="462"/>
      <c r="J70" s="462"/>
      <c r="K70" s="462"/>
      <c r="L70" s="362"/>
      <c r="M70" s="363"/>
      <c r="N70" s="364"/>
      <c r="O70" s="351"/>
      <c r="P70" s="338"/>
      <c r="Q70" s="339"/>
      <c r="R70" s="339"/>
      <c r="S70" s="339"/>
      <c r="T70" s="362"/>
      <c r="U70" s="363"/>
      <c r="V70" s="364"/>
      <c r="W70" s="417"/>
      <c r="X70" s="271"/>
      <c r="Y70" s="272"/>
      <c r="Z70" s="272"/>
      <c r="AA70" s="272"/>
      <c r="AB70" s="362"/>
      <c r="AC70" s="363"/>
      <c r="AD70" s="364"/>
      <c r="AE70" s="524"/>
      <c r="AF70" s="271"/>
      <c r="AG70" s="272"/>
      <c r="AH70" s="272"/>
      <c r="AI70" s="272"/>
      <c r="AJ70" s="365"/>
      <c r="AK70" s="366"/>
      <c r="AL70" s="367"/>
      <c r="AM70" s="524"/>
      <c r="AN70" s="205"/>
      <c r="AO70" s="206"/>
      <c r="AP70" s="206"/>
      <c r="AQ70" s="206"/>
      <c r="AR70" s="487"/>
      <c r="AS70" s="488"/>
      <c r="AT70" s="489"/>
      <c r="AU70" s="417"/>
      <c r="AV70" s="491"/>
      <c r="AW70" s="656">
        <f t="shared" si="57"/>
        <v>0</v>
      </c>
      <c r="AX70" s="657"/>
    </row>
    <row r="71" spans="1:50" ht="15.75" thickBot="1" x14ac:dyDescent="0.3">
      <c r="A71" s="204">
        <v>12</v>
      </c>
      <c r="B71" s="699" t="s">
        <v>29</v>
      </c>
      <c r="C71" s="700"/>
      <c r="D71" s="700"/>
      <c r="E71" s="700"/>
      <c r="F71" s="701"/>
      <c r="G71" s="106"/>
      <c r="H71" s="463"/>
      <c r="I71" s="464"/>
      <c r="J71" s="464"/>
      <c r="K71" s="464"/>
      <c r="L71" s="660"/>
      <c r="M71" s="661"/>
      <c r="N71" s="662"/>
      <c r="O71" s="351"/>
      <c r="P71" s="338"/>
      <c r="Q71" s="339"/>
      <c r="R71" s="339"/>
      <c r="S71" s="339"/>
      <c r="T71" s="660"/>
      <c r="U71" s="661"/>
      <c r="V71" s="662"/>
      <c r="W71" s="417"/>
      <c r="X71" s="271"/>
      <c r="Y71" s="272"/>
      <c r="Z71" s="272"/>
      <c r="AA71" s="272"/>
      <c r="AB71" s="443"/>
      <c r="AC71" s="444"/>
      <c r="AD71" s="445"/>
      <c r="AE71" s="524"/>
      <c r="AF71" s="271"/>
      <c r="AG71" s="272"/>
      <c r="AH71" s="272"/>
      <c r="AI71" s="272"/>
      <c r="AJ71" s="443"/>
      <c r="AK71" s="444"/>
      <c r="AL71" s="445"/>
      <c r="AM71" s="524"/>
      <c r="AN71" s="205"/>
      <c r="AO71" s="206"/>
      <c r="AP71" s="206"/>
      <c r="AQ71" s="206"/>
      <c r="AR71" s="443"/>
      <c r="AS71" s="444"/>
      <c r="AT71" s="445"/>
      <c r="AU71" s="417"/>
      <c r="AV71" s="491"/>
      <c r="AW71" s="658">
        <f t="shared" si="57"/>
        <v>0</v>
      </c>
      <c r="AX71" s="659"/>
    </row>
    <row r="72" spans="1:50" ht="16.5" thickTop="1" thickBot="1" x14ac:dyDescent="0.3">
      <c r="A72" s="470" t="s">
        <v>34</v>
      </c>
      <c r="B72" s="471"/>
      <c r="C72" s="471"/>
      <c r="D72" s="46"/>
      <c r="E72" s="46"/>
      <c r="F72" s="46"/>
      <c r="G72" s="106"/>
      <c r="H72" s="465"/>
      <c r="I72" s="466"/>
      <c r="J72" s="466"/>
      <c r="K72" s="466"/>
      <c r="L72" s="691">
        <f>SUM(L61:N71)</f>
        <v>0</v>
      </c>
      <c r="M72" s="692"/>
      <c r="N72" s="693"/>
      <c r="O72" s="352"/>
      <c r="P72" s="355"/>
      <c r="Q72" s="356"/>
      <c r="R72" s="356"/>
      <c r="S72" s="356"/>
      <c r="T72" s="691">
        <f>SUM(T61:V71)</f>
        <v>0</v>
      </c>
      <c r="U72" s="692"/>
      <c r="V72" s="693"/>
      <c r="W72" s="418"/>
      <c r="X72" s="273"/>
      <c r="Y72" s="274"/>
      <c r="Z72" s="274"/>
      <c r="AA72" s="274"/>
      <c r="AB72" s="691">
        <f>SUM(AB61:AD71)</f>
        <v>0</v>
      </c>
      <c r="AC72" s="692"/>
      <c r="AD72" s="693"/>
      <c r="AE72" s="526"/>
      <c r="AF72" s="273"/>
      <c r="AG72" s="274"/>
      <c r="AH72" s="274"/>
      <c r="AI72" s="274"/>
      <c r="AJ72" s="683">
        <f>SUM(AJ61:AL71)</f>
        <v>0</v>
      </c>
      <c r="AK72" s="684"/>
      <c r="AL72" s="685"/>
      <c r="AM72" s="526"/>
      <c r="AN72" s="207"/>
      <c r="AO72" s="208"/>
      <c r="AP72" s="208"/>
      <c r="AQ72" s="208"/>
      <c r="AR72" s="683">
        <f>SUM(AR61:AT71)</f>
        <v>0</v>
      </c>
      <c r="AS72" s="684"/>
      <c r="AT72" s="685"/>
      <c r="AU72" s="418"/>
      <c r="AV72" s="492"/>
      <c r="AW72" s="679">
        <f t="shared" si="57"/>
        <v>0</v>
      </c>
      <c r="AX72" s="680"/>
    </row>
    <row r="73" spans="1:50" ht="2.25" customHeight="1" x14ac:dyDescent="0.25">
      <c r="A73" s="334"/>
      <c r="B73" s="335"/>
      <c r="C73" s="335"/>
      <c r="D73" s="12"/>
      <c r="E73" s="12"/>
      <c r="F73" s="12"/>
      <c r="G73" s="106"/>
      <c r="H73" s="334"/>
      <c r="I73" s="335"/>
      <c r="J73" s="335"/>
      <c r="K73" s="335"/>
      <c r="L73" s="297"/>
      <c r="M73" s="297"/>
      <c r="N73" s="297"/>
      <c r="O73" s="351"/>
      <c r="P73" s="440"/>
      <c r="Q73" s="441"/>
      <c r="R73" s="441"/>
      <c r="S73" s="441"/>
      <c r="T73" s="415"/>
      <c r="U73" s="415"/>
      <c r="V73" s="442"/>
      <c r="W73" s="417"/>
      <c r="X73" s="501"/>
      <c r="Y73" s="502"/>
      <c r="Z73" s="502"/>
      <c r="AA73" s="502"/>
      <c r="AB73" s="503"/>
      <c r="AC73" s="503"/>
      <c r="AD73" s="504"/>
      <c r="AE73" s="524"/>
      <c r="AF73" s="501"/>
      <c r="AG73" s="502"/>
      <c r="AH73" s="502"/>
      <c r="AI73" s="502"/>
      <c r="AJ73" s="503"/>
      <c r="AK73" s="503"/>
      <c r="AL73" s="504"/>
      <c r="AM73" s="524"/>
      <c r="AN73" s="501"/>
      <c r="AO73" s="502"/>
      <c r="AP73" s="502"/>
      <c r="AQ73" s="502"/>
      <c r="AR73" s="503"/>
      <c r="AS73" s="503"/>
      <c r="AT73" s="504"/>
      <c r="AU73" s="417"/>
      <c r="AV73" s="414"/>
      <c r="AW73" s="414"/>
      <c r="AX73" s="500"/>
    </row>
    <row r="74" spans="1:50" ht="18" customHeight="1" thickBot="1" x14ac:dyDescent="0.3">
      <c r="A74" s="268" t="s">
        <v>42</v>
      </c>
      <c r="B74" s="269"/>
      <c r="C74" s="269"/>
      <c r="D74" s="269"/>
      <c r="E74" s="269"/>
      <c r="F74" s="270"/>
      <c r="G74" s="106"/>
      <c r="H74" s="213"/>
      <c r="I74" s="213"/>
      <c r="J74" s="213"/>
      <c r="K74" s="213"/>
      <c r="L74" s="694">
        <f>N40+L48+L52+L59+L72</f>
        <v>0</v>
      </c>
      <c r="M74" s="695"/>
      <c r="N74" s="695"/>
      <c r="O74" s="352"/>
      <c r="P74" s="211"/>
      <c r="Q74" s="211"/>
      <c r="R74" s="211"/>
      <c r="S74" s="211"/>
      <c r="T74" s="694">
        <f>V40+T48+T52+T59+T72</f>
        <v>0</v>
      </c>
      <c r="U74" s="695"/>
      <c r="V74" s="695"/>
      <c r="W74" s="417"/>
      <c r="X74" s="210"/>
      <c r="Y74" s="210"/>
      <c r="Z74" s="210"/>
      <c r="AA74" s="210"/>
      <c r="AB74" s="686">
        <f>AD40+AB48+AB52+AB59+AB72</f>
        <v>0</v>
      </c>
      <c r="AC74" s="686"/>
      <c r="AD74" s="681"/>
      <c r="AE74" s="524"/>
      <c r="AF74" s="210"/>
      <c r="AG74" s="210"/>
      <c r="AH74" s="210"/>
      <c r="AI74" s="210"/>
      <c r="AJ74" s="686">
        <f>AL40+AJ48+AJ52+AJ59+AJ72</f>
        <v>0</v>
      </c>
      <c r="AK74" s="686"/>
      <c r="AL74" s="681"/>
      <c r="AM74" s="524"/>
      <c r="AN74" s="210"/>
      <c r="AO74" s="210"/>
      <c r="AP74" s="210"/>
      <c r="AQ74" s="210"/>
      <c r="AR74" s="686">
        <f>AT40+AR48+AR52+AR59+AR72</f>
        <v>0</v>
      </c>
      <c r="AS74" s="686"/>
      <c r="AT74" s="681"/>
      <c r="AU74" s="417"/>
      <c r="AV74" s="336"/>
      <c r="AW74" s="681">
        <f>L74+T74+AB74+AJ74+AR74</f>
        <v>0</v>
      </c>
      <c r="AX74" s="682"/>
    </row>
    <row r="75" spans="1:50" ht="12" hidden="1" customHeight="1" x14ac:dyDescent="0.25">
      <c r="A75" s="268" t="s">
        <v>56</v>
      </c>
      <c r="B75" s="269"/>
      <c r="C75" s="270"/>
      <c r="D75" s="214"/>
      <c r="E75" s="214"/>
      <c r="F75" s="214"/>
      <c r="G75" s="106"/>
      <c r="H75" s="8"/>
      <c r="I75" s="8"/>
      <c r="J75" s="8"/>
      <c r="K75" s="8"/>
      <c r="L75" s="434">
        <f>IF(L65&gt;50000,(50000),(L65))</f>
        <v>0</v>
      </c>
      <c r="M75" s="435"/>
      <c r="N75" s="436"/>
      <c r="O75" s="351"/>
      <c r="P75" s="133"/>
      <c r="Q75" s="133"/>
      <c r="R75" s="133"/>
      <c r="S75" s="133"/>
      <c r="T75" s="434">
        <f>IF(L75&gt;50000,0,IF((L65+T65)&lt;50000,T65,(50000-L75)))</f>
        <v>0</v>
      </c>
      <c r="U75" s="435"/>
      <c r="V75" s="436"/>
      <c r="W75" s="417"/>
      <c r="X75" s="182"/>
      <c r="Y75" s="182"/>
      <c r="Z75" s="182"/>
      <c r="AA75" s="182"/>
      <c r="AB75" s="467">
        <f>IF(L75+T75&gt;=50000,0,IF((L65+T65+AB65)&lt;50000,AB65,(50000-L65-T65)))</f>
        <v>0</v>
      </c>
      <c r="AC75" s="468"/>
      <c r="AD75" s="469"/>
      <c r="AE75" s="524"/>
      <c r="AF75" s="182"/>
      <c r="AG75" s="182"/>
      <c r="AH75" s="182"/>
      <c r="AI75" s="182"/>
      <c r="AJ75" s="467">
        <f>IF(L75+T75+AB75&gt;=50000,0,IF((L65+T65+AB65+AJ65)&lt;50000,AJ65,(50000-L75-T75-AB75)))</f>
        <v>0</v>
      </c>
      <c r="AK75" s="468"/>
      <c r="AL75" s="469"/>
      <c r="AM75" s="524"/>
      <c r="AN75" s="182"/>
      <c r="AO75" s="182"/>
      <c r="AP75" s="182"/>
      <c r="AQ75" s="182"/>
      <c r="AR75" s="467">
        <f>IF(L75+T75+AB75+AJ75&gt;=50000,0,IF((L65+T65+AB65+AJ65+AR65)&lt;50000,AR65,(50000-L75-T75-AB75-AJ75)))</f>
        <v>0</v>
      </c>
      <c r="AS75" s="468"/>
      <c r="AT75" s="469"/>
      <c r="AU75" s="417"/>
      <c r="AV75" s="338"/>
      <c r="AW75" s="437">
        <f t="shared" ref="AW75:AW80" si="58">L75+T75+AB75+AJ75+AR75</f>
        <v>0</v>
      </c>
      <c r="AX75" s="439"/>
    </row>
    <row r="76" spans="1:50" ht="12.75" hidden="1" customHeight="1" x14ac:dyDescent="0.25">
      <c r="A76" s="331" t="s">
        <v>57</v>
      </c>
      <c r="B76" s="332"/>
      <c r="C76" s="333"/>
      <c r="D76" s="214"/>
      <c r="E76" s="214"/>
      <c r="F76" s="214"/>
      <c r="G76" s="106"/>
      <c r="H76" s="8"/>
      <c r="I76" s="8"/>
      <c r="J76" s="8"/>
      <c r="K76" s="8"/>
      <c r="L76" s="437">
        <f>IF(L66&gt;50000,(50000),(L66))</f>
        <v>0</v>
      </c>
      <c r="M76" s="438"/>
      <c r="N76" s="439"/>
      <c r="O76" s="351"/>
      <c r="P76" s="133"/>
      <c r="Q76" s="133"/>
      <c r="R76" s="133"/>
      <c r="S76" s="133"/>
      <c r="T76" s="437">
        <f>IF(L76&gt;50000,0,IF((L66+T66)&lt;50000,T66,(50000-L76)))</f>
        <v>0</v>
      </c>
      <c r="U76" s="438"/>
      <c r="V76" s="439"/>
      <c r="W76" s="417"/>
      <c r="X76" s="182"/>
      <c r="Y76" s="182"/>
      <c r="Z76" s="182"/>
      <c r="AA76" s="182"/>
      <c r="AB76" s="467">
        <f>IF(L76+T76&gt;=50000,0,IF((L66+T66+AB66)&lt;50000,AB66,(50000-L66-T66)))</f>
        <v>0</v>
      </c>
      <c r="AC76" s="468"/>
      <c r="AD76" s="469"/>
      <c r="AE76" s="524"/>
      <c r="AF76" s="182"/>
      <c r="AG76" s="182"/>
      <c r="AH76" s="182"/>
      <c r="AI76" s="182"/>
      <c r="AJ76" s="467">
        <f>IF(L76+T76+AB76&gt;=50000,0,IF((L66+T66+AB66+AJ66)&lt;50000,AJ66,(50000-L76-T76-AB76)))</f>
        <v>0</v>
      </c>
      <c r="AK76" s="468"/>
      <c r="AL76" s="469"/>
      <c r="AM76" s="524"/>
      <c r="AN76" s="182"/>
      <c r="AO76" s="182"/>
      <c r="AP76" s="182"/>
      <c r="AQ76" s="182"/>
      <c r="AR76" s="467">
        <f>IF(L76+T76+AB76+AJ76&gt;=50000,0,IF((L66+T66+AB66+AJ66+AR66)&lt;50000,AR66,(50000-L76-T76-AB76-AJ76)))</f>
        <v>0</v>
      </c>
      <c r="AS76" s="468"/>
      <c r="AT76" s="469"/>
      <c r="AU76" s="417"/>
      <c r="AV76" s="338"/>
      <c r="AW76" s="437">
        <f t="shared" si="58"/>
        <v>0</v>
      </c>
      <c r="AX76" s="439"/>
    </row>
    <row r="77" spans="1:50" ht="15" hidden="1" customHeight="1" x14ac:dyDescent="0.25">
      <c r="A77" s="331" t="s">
        <v>58</v>
      </c>
      <c r="B77" s="332"/>
      <c r="C77" s="333"/>
      <c r="D77" s="214"/>
      <c r="E77" s="214"/>
      <c r="F77" s="214"/>
      <c r="G77" s="106"/>
      <c r="H77" s="8"/>
      <c r="I77" s="8"/>
      <c r="J77" s="8"/>
      <c r="K77" s="8"/>
      <c r="L77" s="437">
        <f>IF(L67&gt;50000,(50000),(L67))</f>
        <v>0</v>
      </c>
      <c r="M77" s="438"/>
      <c r="N77" s="439"/>
      <c r="O77" s="351"/>
      <c r="P77" s="133"/>
      <c r="Q77" s="133"/>
      <c r="R77" s="133"/>
      <c r="S77" s="133"/>
      <c r="T77" s="437">
        <f>IF(L77&gt;50000,0,IF((L67+T67)&lt;50000,T67,(50000-L77)))</f>
        <v>0</v>
      </c>
      <c r="U77" s="438"/>
      <c r="V77" s="439"/>
      <c r="W77" s="417"/>
      <c r="X77" s="182"/>
      <c r="Y77" s="182"/>
      <c r="Z77" s="182"/>
      <c r="AA77" s="182"/>
      <c r="AB77" s="467">
        <f>IF(L77+T77&gt;=50000,0,IF((L67+T67+AB67)&lt;50000,AB67,(50000-L67-T67)))</f>
        <v>0</v>
      </c>
      <c r="AC77" s="468"/>
      <c r="AD77" s="469"/>
      <c r="AE77" s="524"/>
      <c r="AF77" s="182"/>
      <c r="AG77" s="182"/>
      <c r="AH77" s="182"/>
      <c r="AI77" s="182"/>
      <c r="AJ77" s="467">
        <f>IF(L77+T77+AB77&gt;=50000,0,IF((L67+T67+AB67+AJ67)&lt;50000,AJ67,(50000-L77-T77-AB77)))</f>
        <v>0</v>
      </c>
      <c r="AK77" s="468"/>
      <c r="AL77" s="469"/>
      <c r="AM77" s="524"/>
      <c r="AN77" s="182"/>
      <c r="AO77" s="182"/>
      <c r="AP77" s="182"/>
      <c r="AQ77" s="182"/>
      <c r="AR77" s="467">
        <f>IF(L77+T77+AB77+AJ77&gt;=50000,0,IF((L67+T67+AB67+AJ67+AR67)&lt;50000,AR67,(50000-L77-T77-AB77-AJ77)))</f>
        <v>0</v>
      </c>
      <c r="AS77" s="468"/>
      <c r="AT77" s="469"/>
      <c r="AU77" s="417"/>
      <c r="AV77" s="338"/>
      <c r="AW77" s="437">
        <f t="shared" si="58"/>
        <v>0</v>
      </c>
      <c r="AX77" s="439"/>
    </row>
    <row r="78" spans="1:50" ht="1.5" hidden="1" customHeight="1" x14ac:dyDescent="0.25">
      <c r="A78" s="331" t="s">
        <v>59</v>
      </c>
      <c r="B78" s="332"/>
      <c r="C78" s="333"/>
      <c r="D78" s="214"/>
      <c r="E78" s="214"/>
      <c r="F78" s="214"/>
      <c r="G78" s="106"/>
      <c r="H78" s="8"/>
      <c r="I78" s="8"/>
      <c r="J78" s="8"/>
      <c r="K78" s="8"/>
      <c r="L78" s="437">
        <f>IF(L68&gt;50000,(50000),(L68))</f>
        <v>0</v>
      </c>
      <c r="M78" s="438"/>
      <c r="N78" s="439"/>
      <c r="O78" s="351"/>
      <c r="P78" s="133"/>
      <c r="Q78" s="133"/>
      <c r="R78" s="133"/>
      <c r="S78" s="133"/>
      <c r="T78" s="437">
        <f>IF(L78&gt;50000,0,IF((L68+T68)&lt;50000,T68,(50000-L78)))</f>
        <v>0</v>
      </c>
      <c r="U78" s="438"/>
      <c r="V78" s="439"/>
      <c r="W78" s="417"/>
      <c r="X78" s="182"/>
      <c r="Y78" s="182"/>
      <c r="Z78" s="182"/>
      <c r="AA78" s="182"/>
      <c r="AB78" s="467">
        <f>IF(L78+T78&gt;=50000,0,IF((L68+T68+AB68)&lt;50000,AB68,(50000-L68-T68)))</f>
        <v>0</v>
      </c>
      <c r="AC78" s="468"/>
      <c r="AD78" s="469"/>
      <c r="AE78" s="524"/>
      <c r="AF78" s="182"/>
      <c r="AG78" s="182"/>
      <c r="AH78" s="182"/>
      <c r="AI78" s="182"/>
      <c r="AJ78" s="467">
        <f>IF(L78+T78+AB78&gt;=50000,0,IF((L68+T68+AB68+AJ68)&lt;50000,AJ68,(50000-L78-T78-AB78)))</f>
        <v>0</v>
      </c>
      <c r="AK78" s="468"/>
      <c r="AL78" s="469"/>
      <c r="AM78" s="524"/>
      <c r="AN78" s="182"/>
      <c r="AO78" s="182"/>
      <c r="AP78" s="182"/>
      <c r="AQ78" s="182"/>
      <c r="AR78" s="467">
        <f>IF(L78+T78+AB78+AJ78&gt;=50000,0,IF((L68+T68+AB68+AJ68+AR68)&lt;50000,AR68,(50000-L78-T78-AB78-AJ78)))</f>
        <v>0</v>
      </c>
      <c r="AS78" s="468"/>
      <c r="AT78" s="469"/>
      <c r="AU78" s="417"/>
      <c r="AV78" s="338"/>
      <c r="AW78" s="437">
        <f t="shared" si="58"/>
        <v>0</v>
      </c>
      <c r="AX78" s="439"/>
    </row>
    <row r="79" spans="1:50" ht="3" hidden="1" customHeight="1" x14ac:dyDescent="0.25">
      <c r="A79" s="331" t="s">
        <v>60</v>
      </c>
      <c r="B79" s="332"/>
      <c r="C79" s="333"/>
      <c r="D79" s="214"/>
      <c r="E79" s="214"/>
      <c r="F79" s="214"/>
      <c r="G79" s="106"/>
      <c r="H79" s="8"/>
      <c r="I79" s="8"/>
      <c r="J79" s="8"/>
      <c r="K79" s="8"/>
      <c r="L79" s="437">
        <f>IF(L69&gt;50000,(50000),(L69))</f>
        <v>0</v>
      </c>
      <c r="M79" s="438"/>
      <c r="N79" s="439"/>
      <c r="O79" s="351"/>
      <c r="P79" s="133"/>
      <c r="Q79" s="133"/>
      <c r="R79" s="133"/>
      <c r="S79" s="133"/>
      <c r="T79" s="437">
        <f>IF(L79&gt;50000,0,IF((L69+T69)&lt;50000,T69,(50000-L79)))</f>
        <v>0</v>
      </c>
      <c r="U79" s="438"/>
      <c r="V79" s="439"/>
      <c r="W79" s="417"/>
      <c r="X79" s="182"/>
      <c r="Y79" s="182"/>
      <c r="Z79" s="182"/>
      <c r="AA79" s="182"/>
      <c r="AB79" s="467">
        <f>IF(L79+T79&gt;=50000,0,IF((L69+T69+AB69)&lt;50000,AB69,(50000-L69-T69)))</f>
        <v>0</v>
      </c>
      <c r="AC79" s="468"/>
      <c r="AD79" s="469"/>
      <c r="AE79" s="524"/>
      <c r="AF79" s="182"/>
      <c r="AG79" s="182"/>
      <c r="AH79" s="182"/>
      <c r="AI79" s="182"/>
      <c r="AJ79" s="467">
        <f>IF(L79+T79+AB79&gt;=50000,0,IF((L69+T69+AB69+AJ69)&lt;50000,AJ69,(50000-L79-T79-AB79)))</f>
        <v>0</v>
      </c>
      <c r="AK79" s="468"/>
      <c r="AL79" s="469"/>
      <c r="AM79" s="524"/>
      <c r="AN79" s="182"/>
      <c r="AO79" s="182"/>
      <c r="AP79" s="182"/>
      <c r="AQ79" s="182"/>
      <c r="AR79" s="467">
        <f>IF(L79+T79+AB79+AJ79&gt;=50000,0,IF((L69+T69+AB69+AJ69+AR69)&lt;50000,AR69,(50000-L79-T79-AB79-AJ79)))</f>
        <v>0</v>
      </c>
      <c r="AS79" s="468"/>
      <c r="AT79" s="469"/>
      <c r="AU79" s="417"/>
      <c r="AV79" s="338"/>
      <c r="AW79" s="437">
        <f t="shared" si="58"/>
        <v>0</v>
      </c>
      <c r="AX79" s="439"/>
    </row>
    <row r="80" spans="1:50" ht="2.25" hidden="1" customHeight="1" x14ac:dyDescent="0.25">
      <c r="A80" s="331" t="s">
        <v>61</v>
      </c>
      <c r="B80" s="332"/>
      <c r="C80" s="333"/>
      <c r="D80" s="214"/>
      <c r="E80" s="214"/>
      <c r="F80" s="214"/>
      <c r="G80" s="106"/>
      <c r="H80" s="8"/>
      <c r="I80" s="8"/>
      <c r="J80" s="8"/>
      <c r="K80" s="8"/>
      <c r="L80" s="437">
        <f>SUM(L75:N79)</f>
        <v>0</v>
      </c>
      <c r="M80" s="438"/>
      <c r="N80" s="439"/>
      <c r="O80" s="351"/>
      <c r="P80" s="133"/>
      <c r="Q80" s="133"/>
      <c r="R80" s="133"/>
      <c r="S80" s="133"/>
      <c r="T80" s="437">
        <f>SUM(T75:V79)</f>
        <v>0</v>
      </c>
      <c r="U80" s="438"/>
      <c r="V80" s="439"/>
      <c r="W80" s="417"/>
      <c r="X80" s="182"/>
      <c r="Y80" s="182"/>
      <c r="Z80" s="182"/>
      <c r="AA80" s="182"/>
      <c r="AB80" s="467">
        <f>SUM(AB75:AD79)</f>
        <v>0</v>
      </c>
      <c r="AC80" s="468"/>
      <c r="AD80" s="469"/>
      <c r="AE80" s="524"/>
      <c r="AF80" s="182"/>
      <c r="AG80" s="182"/>
      <c r="AH80" s="182"/>
      <c r="AI80" s="182"/>
      <c r="AJ80" s="467">
        <f>SUM(AJ75:AL79)</f>
        <v>0</v>
      </c>
      <c r="AK80" s="468"/>
      <c r="AL80" s="469"/>
      <c r="AM80" s="524"/>
      <c r="AN80" s="182"/>
      <c r="AO80" s="182"/>
      <c r="AP80" s="182"/>
      <c r="AQ80" s="182"/>
      <c r="AR80" s="467">
        <f>SUM(AR75:AT79)</f>
        <v>0</v>
      </c>
      <c r="AS80" s="468"/>
      <c r="AT80" s="469"/>
      <c r="AU80" s="417"/>
      <c r="AV80" s="338"/>
      <c r="AW80" s="438">
        <f t="shared" si="58"/>
        <v>0</v>
      </c>
      <c r="AX80" s="439"/>
    </row>
    <row r="81" spans="1:50" ht="22.5" customHeight="1" thickBot="1" x14ac:dyDescent="0.3">
      <c r="A81" s="268" t="s">
        <v>71</v>
      </c>
      <c r="B81" s="269"/>
      <c r="C81" s="269"/>
      <c r="D81" s="269"/>
      <c r="E81" s="269"/>
      <c r="F81" s="270"/>
      <c r="G81" s="106"/>
      <c r="H81" s="760">
        <f>C10</f>
        <v>0</v>
      </c>
      <c r="I81" s="760"/>
      <c r="J81" s="760"/>
      <c r="K81" s="760"/>
      <c r="L81" s="337"/>
      <c r="M81" s="337"/>
      <c r="N81" s="337"/>
      <c r="O81" s="351"/>
      <c r="P81" s="757">
        <f>H81</f>
        <v>0</v>
      </c>
      <c r="Q81" s="758"/>
      <c r="R81" s="758"/>
      <c r="S81" s="759"/>
      <c r="T81" s="337"/>
      <c r="U81" s="337"/>
      <c r="V81" s="337"/>
      <c r="W81" s="417"/>
      <c r="X81" s="512">
        <f>H81</f>
        <v>0</v>
      </c>
      <c r="Y81" s="513"/>
      <c r="Z81" s="513"/>
      <c r="AA81" s="514"/>
      <c r="AB81" s="390"/>
      <c r="AC81" s="390"/>
      <c r="AD81" s="390"/>
      <c r="AE81" s="524"/>
      <c r="AF81" s="551">
        <f>H81</f>
        <v>0</v>
      </c>
      <c r="AG81" s="551"/>
      <c r="AH81" s="551"/>
      <c r="AI81" s="551"/>
      <c r="AJ81" s="390"/>
      <c r="AK81" s="390"/>
      <c r="AL81" s="390"/>
      <c r="AM81" s="524"/>
      <c r="AN81" s="512">
        <f>H81</f>
        <v>0</v>
      </c>
      <c r="AO81" s="513"/>
      <c r="AP81" s="513"/>
      <c r="AQ81" s="514"/>
      <c r="AR81" s="390"/>
      <c r="AS81" s="390"/>
      <c r="AT81" s="390"/>
      <c r="AU81" s="417"/>
      <c r="AV81" s="338"/>
      <c r="AW81" s="337"/>
      <c r="AX81" s="499"/>
    </row>
    <row r="82" spans="1:50" ht="15.75" thickBot="1" x14ac:dyDescent="0.3">
      <c r="A82" s="268" t="s">
        <v>55</v>
      </c>
      <c r="B82" s="269"/>
      <c r="C82" s="269"/>
      <c r="D82" s="269"/>
      <c r="E82" s="269"/>
      <c r="F82" s="270"/>
      <c r="G82" s="106"/>
      <c r="H82" s="306" t="s">
        <v>72</v>
      </c>
      <c r="I82" s="307"/>
      <c r="J82" s="307"/>
      <c r="K82" s="308"/>
      <c r="L82" s="696">
        <f>N40+L52+L61+L62+L63+L64+L70+L71+L80</f>
        <v>0</v>
      </c>
      <c r="M82" s="697"/>
      <c r="N82" s="698"/>
      <c r="O82" s="352"/>
      <c r="P82" s="209"/>
      <c r="Q82" s="209"/>
      <c r="R82" s="209"/>
      <c r="S82" s="209"/>
      <c r="T82" s="696">
        <f>V40+T52+T61+T62+T63+T64+T70+T71+T80</f>
        <v>0</v>
      </c>
      <c r="U82" s="697"/>
      <c r="V82" s="698"/>
      <c r="W82" s="417"/>
      <c r="X82" s="206"/>
      <c r="Y82" s="206"/>
      <c r="Z82" s="206"/>
      <c r="AA82" s="206"/>
      <c r="AB82" s="681">
        <f>AD40+AB52+AB61+AB62+AB63+AB64+AB70+AB71+AB80</f>
        <v>0</v>
      </c>
      <c r="AC82" s="687"/>
      <c r="AD82" s="687"/>
      <c r="AE82" s="524"/>
      <c r="AF82" s="206"/>
      <c r="AG82" s="206"/>
      <c r="AH82" s="206"/>
      <c r="AI82" s="206"/>
      <c r="AJ82" s="681">
        <f>AL40+AJ52+AJ61+AJ62+AJ63+AJ64+AJ70+AJ71+AJ80</f>
        <v>0</v>
      </c>
      <c r="AK82" s="687"/>
      <c r="AL82" s="687"/>
      <c r="AM82" s="524"/>
      <c r="AN82" s="206"/>
      <c r="AO82" s="206"/>
      <c r="AP82" s="206"/>
      <c r="AQ82" s="206"/>
      <c r="AR82" s="681">
        <f>AT40+AR52+AR61+AR62+AR63+AR64+AR70+AR71+AR80</f>
        <v>0</v>
      </c>
      <c r="AS82" s="687"/>
      <c r="AT82" s="687"/>
      <c r="AU82" s="417"/>
      <c r="AV82" s="338"/>
      <c r="AW82" s="681">
        <f>L82+T82+AB82+AJ82+AR82</f>
        <v>0</v>
      </c>
      <c r="AX82" s="682"/>
    </row>
    <row r="83" spans="1:50" ht="15.75" thickBot="1" x14ac:dyDescent="0.3">
      <c r="A83" s="268" t="s">
        <v>43</v>
      </c>
      <c r="B83" s="269"/>
      <c r="C83" s="269"/>
      <c r="D83" s="269"/>
      <c r="E83" s="269"/>
      <c r="F83" s="270"/>
      <c r="G83" s="106"/>
      <c r="H83" s="309"/>
      <c r="I83" s="310"/>
      <c r="J83" s="310"/>
      <c r="K83" s="311"/>
      <c r="L83" s="696">
        <f>L82*H81</f>
        <v>0</v>
      </c>
      <c r="M83" s="697"/>
      <c r="N83" s="698"/>
      <c r="O83" s="352"/>
      <c r="P83" s="209"/>
      <c r="Q83" s="209"/>
      <c r="R83" s="209"/>
      <c r="S83" s="209"/>
      <c r="T83" s="696">
        <f>T82*P81</f>
        <v>0</v>
      </c>
      <c r="U83" s="697"/>
      <c r="V83" s="698"/>
      <c r="W83" s="417"/>
      <c r="X83" s="206"/>
      <c r="Y83" s="206"/>
      <c r="Z83" s="206"/>
      <c r="AA83" s="206"/>
      <c r="AB83" s="688">
        <f>AB82*X81</f>
        <v>0</v>
      </c>
      <c r="AC83" s="689"/>
      <c r="AD83" s="689"/>
      <c r="AE83" s="524"/>
      <c r="AF83" s="206"/>
      <c r="AG83" s="206"/>
      <c r="AH83" s="206"/>
      <c r="AI83" s="206"/>
      <c r="AJ83" s="688">
        <f>AJ82*AF81</f>
        <v>0</v>
      </c>
      <c r="AK83" s="689"/>
      <c r="AL83" s="689"/>
      <c r="AM83" s="524"/>
      <c r="AN83" s="206"/>
      <c r="AO83" s="206"/>
      <c r="AP83" s="206"/>
      <c r="AQ83" s="206"/>
      <c r="AR83" s="688">
        <f>AR82*AN81</f>
        <v>0</v>
      </c>
      <c r="AS83" s="689"/>
      <c r="AT83" s="689"/>
      <c r="AU83" s="417"/>
      <c r="AV83" s="338"/>
      <c r="AW83" s="681">
        <f>L83+T83+AB83+AJ83+AR83</f>
        <v>0</v>
      </c>
      <c r="AX83" s="682"/>
    </row>
    <row r="84" spans="1:50" ht="16.5" thickTop="1" thickBot="1" x14ac:dyDescent="0.3">
      <c r="A84" s="359" t="s">
        <v>35</v>
      </c>
      <c r="B84" s="360"/>
      <c r="C84" s="360"/>
      <c r="D84" s="360"/>
      <c r="E84" s="360"/>
      <c r="F84" s="361"/>
      <c r="G84" s="107"/>
      <c r="H84" s="312"/>
      <c r="I84" s="313"/>
      <c r="J84" s="313"/>
      <c r="K84" s="314"/>
      <c r="L84" s="696">
        <f>L74+L83+L85</f>
        <v>0</v>
      </c>
      <c r="M84" s="697"/>
      <c r="N84" s="698"/>
      <c r="O84" s="353"/>
      <c r="P84" s="212" t="str">
        <f>IF(D12&gt;0,"*Includes Business Fee"," ")</f>
        <v xml:space="preserve"> </v>
      </c>
      <c r="Q84" s="212"/>
      <c r="R84" s="212"/>
      <c r="S84" s="212"/>
      <c r="T84" s="696">
        <f>T74+T83+T85</f>
        <v>0</v>
      </c>
      <c r="U84" s="697"/>
      <c r="V84" s="698"/>
      <c r="W84" s="419"/>
      <c r="X84" s="212" t="str">
        <f>IF(D12&gt;0,"*Includes Business Fee"," ")</f>
        <v xml:space="preserve"> </v>
      </c>
      <c r="Y84" s="208"/>
      <c r="Z84" s="208"/>
      <c r="AA84" s="208"/>
      <c r="AB84" s="679">
        <f>AB74+AB83+AB85</f>
        <v>0</v>
      </c>
      <c r="AC84" s="690"/>
      <c r="AD84" s="690"/>
      <c r="AE84" s="527"/>
      <c r="AF84" s="212" t="str">
        <f>IF(D12&gt;0,"*Includes Business Fee"," ")</f>
        <v xml:space="preserve"> </v>
      </c>
      <c r="AG84" s="208"/>
      <c r="AH84" s="208"/>
      <c r="AI84" s="208"/>
      <c r="AJ84" s="679">
        <f>AJ74+AJ83+AJ85</f>
        <v>0</v>
      </c>
      <c r="AK84" s="690"/>
      <c r="AL84" s="690"/>
      <c r="AM84" s="527"/>
      <c r="AN84" s="212" t="str">
        <f>IF(D12&gt;0,"*Includes Business Fee"," ")</f>
        <v xml:space="preserve"> </v>
      </c>
      <c r="AO84" s="208"/>
      <c r="AP84" s="208"/>
      <c r="AQ84" s="208"/>
      <c r="AR84" s="679">
        <f>AR74+AR83+AR85</f>
        <v>0</v>
      </c>
      <c r="AS84" s="690"/>
      <c r="AT84" s="690"/>
      <c r="AU84" s="419"/>
      <c r="AV84" s="212" t="str">
        <f>IF(D12&gt;0,"*Includes Business Fee"," ")</f>
        <v xml:space="preserve"> </v>
      </c>
      <c r="AW84" s="679">
        <f>L84+T84+AB84+AJ84+AR84</f>
        <v>0</v>
      </c>
      <c r="AX84" s="680"/>
    </row>
    <row r="85" spans="1:50" x14ac:dyDescent="0.25">
      <c r="L85" s="262">
        <f>(L74+L83)*D12</f>
        <v>0</v>
      </c>
      <c r="T85" s="261">
        <f>(T74+T83)*D12</f>
        <v>0</v>
      </c>
      <c r="AB85" s="261">
        <f>(AB74+AB83)*D12</f>
        <v>0</v>
      </c>
      <c r="AJ85" s="261">
        <f>(AJ74+AJ83)*D12</f>
        <v>0</v>
      </c>
      <c r="AR85" s="261">
        <f>(AR74+AR83)*D12</f>
        <v>0</v>
      </c>
      <c r="AW85" s="127">
        <f>AR85+AJ85+AB85+T85+L85</f>
        <v>0</v>
      </c>
    </row>
    <row r="87" spans="1:50" hidden="1" x14ac:dyDescent="0.25">
      <c r="B87" s="2" t="s">
        <v>49</v>
      </c>
    </row>
    <row r="88" spans="1:50" hidden="1" x14ac:dyDescent="0.25">
      <c r="B88" s="2" t="s">
        <v>50</v>
      </c>
    </row>
    <row r="89" spans="1:50" hidden="1" x14ac:dyDescent="0.25">
      <c r="B89" s="2" t="s">
        <v>51</v>
      </c>
    </row>
    <row r="90" spans="1:50" hidden="1" x14ac:dyDescent="0.25">
      <c r="B90" s="2" t="s">
        <v>23</v>
      </c>
    </row>
    <row r="91" spans="1:50" hidden="1" x14ac:dyDescent="0.25">
      <c r="B91" s="2" t="s">
        <v>134</v>
      </c>
    </row>
    <row r="92" spans="1:50" hidden="1" x14ac:dyDescent="0.25">
      <c r="B92" s="2" t="s">
        <v>118</v>
      </c>
    </row>
    <row r="93" spans="1:50" hidden="1" x14ac:dyDescent="0.25"/>
    <row r="94" spans="1:50" hidden="1" x14ac:dyDescent="0.25">
      <c r="B94" s="2" t="s">
        <v>123</v>
      </c>
    </row>
    <row r="95" spans="1:50" hidden="1" x14ac:dyDescent="0.25">
      <c r="B95" s="2" t="s">
        <v>125</v>
      </c>
    </row>
    <row r="96" spans="1:50" hidden="1" x14ac:dyDescent="0.25">
      <c r="B96" s="2" t="s">
        <v>126</v>
      </c>
    </row>
    <row r="97" spans="2:2" hidden="1" x14ac:dyDescent="0.25">
      <c r="B97" s="2" t="s">
        <v>127</v>
      </c>
    </row>
    <row r="98" spans="2:2" hidden="1" x14ac:dyDescent="0.25">
      <c r="B98" s="2" t="s">
        <v>128</v>
      </c>
    </row>
    <row r="99" spans="2:2" hidden="1" x14ac:dyDescent="0.25">
      <c r="B99" s="2" t="s">
        <v>129</v>
      </c>
    </row>
    <row r="100" spans="2:2" hidden="1" x14ac:dyDescent="0.25">
      <c r="B100" s="2" t="s">
        <v>130</v>
      </c>
    </row>
  </sheetData>
  <sheetProtection algorithmName="SHA-512" hashValue="H6qRQqqd0anhyw7hMUkGfRE2rOqT0OgY2wP/qNt9oKukmDeRjOX2WezXpD7Dqt92+ftXYrLxAIl8zk5mttvKpw==" saltValue="41lvPo8dtEbITJCFG+rI/Q==" spinCount="100000" sheet="1" objects="1" scenarios="1" selectLockedCells="1"/>
  <mergeCells count="508">
    <mergeCell ref="AK33:AK34"/>
    <mergeCell ref="AL33:AL34"/>
    <mergeCell ref="AR33:AR34"/>
    <mergeCell ref="AS33:AS34"/>
    <mergeCell ref="AT33:AT34"/>
    <mergeCell ref="AR26:AR27"/>
    <mergeCell ref="AS26:AS27"/>
    <mergeCell ref="AT26:AT27"/>
    <mergeCell ref="AJ26:AJ27"/>
    <mergeCell ref="AK26:AK27"/>
    <mergeCell ref="AL26:AL27"/>
    <mergeCell ref="AN26:AN27"/>
    <mergeCell ref="AO26:AQ26"/>
    <mergeCell ref="AN33:AN34"/>
    <mergeCell ref="AO33:AQ33"/>
    <mergeCell ref="AJ84:AL84"/>
    <mergeCell ref="AR80:AT80"/>
    <mergeCell ref="AO65:AQ65"/>
    <mergeCell ref="AO66:AQ66"/>
    <mergeCell ref="AN81:AQ81"/>
    <mergeCell ref="AB33:AB34"/>
    <mergeCell ref="AC33:AC34"/>
    <mergeCell ref="AD33:AD34"/>
    <mergeCell ref="AB26:AB27"/>
    <mergeCell ref="AC26:AC27"/>
    <mergeCell ref="AD26:AD27"/>
    <mergeCell ref="AB84:AD84"/>
    <mergeCell ref="X41:AD41"/>
    <mergeCell ref="AB82:AD82"/>
    <mergeCell ref="AB83:AD83"/>
    <mergeCell ref="AB65:AD65"/>
    <mergeCell ref="AB66:AD66"/>
    <mergeCell ref="AB50:AD50"/>
    <mergeCell ref="AB51:AD51"/>
    <mergeCell ref="AB62:AD62"/>
    <mergeCell ref="AB63:AD63"/>
    <mergeCell ref="AB64:AD64"/>
    <mergeCell ref="AB55:AD55"/>
    <mergeCell ref="AJ33:AJ34"/>
    <mergeCell ref="W7:W8"/>
    <mergeCell ref="Y11:AA12"/>
    <mergeCell ref="N6:W6"/>
    <mergeCell ref="N9:P9"/>
    <mergeCell ref="N7:P8"/>
    <mergeCell ref="Q7:Q8"/>
    <mergeCell ref="R7:R8"/>
    <mergeCell ref="S7:S8"/>
    <mergeCell ref="AF16:AL16"/>
    <mergeCell ref="U7:U8"/>
    <mergeCell ref="AE16:AE84"/>
    <mergeCell ref="AB71:AD71"/>
    <mergeCell ref="AB67:AD67"/>
    <mergeCell ref="AB68:AD68"/>
    <mergeCell ref="AB69:AD69"/>
    <mergeCell ref="AB70:AD70"/>
    <mergeCell ref="AJ66:AL66"/>
    <mergeCell ref="AJ61:AL61"/>
    <mergeCell ref="AK17:AL18"/>
    <mergeCell ref="AJ17:AJ18"/>
    <mergeCell ref="AF17:AF18"/>
    <mergeCell ref="AF81:AI81"/>
    <mergeCell ref="T84:V84"/>
    <mergeCell ref="L84:N84"/>
    <mergeCell ref="Q5:U5"/>
    <mergeCell ref="A40:C40"/>
    <mergeCell ref="H40:K40"/>
    <mergeCell ref="H19:H20"/>
    <mergeCell ref="T19:T20"/>
    <mergeCell ref="L19:L20"/>
    <mergeCell ref="M19:M20"/>
    <mergeCell ref="N19:N20"/>
    <mergeCell ref="H81:K81"/>
    <mergeCell ref="P81:S81"/>
    <mergeCell ref="L59:N59"/>
    <mergeCell ref="L50:N50"/>
    <mergeCell ref="A75:C75"/>
    <mergeCell ref="A76:C76"/>
    <mergeCell ref="L53:N53"/>
    <mergeCell ref="L58:N58"/>
    <mergeCell ref="I26:K26"/>
    <mergeCell ref="P26:P27"/>
    <mergeCell ref="T26:T27"/>
    <mergeCell ref="U26:U27"/>
    <mergeCell ref="J35:K39"/>
    <mergeCell ref="H42:K64"/>
    <mergeCell ref="P33:P34"/>
    <mergeCell ref="Q33:S33"/>
    <mergeCell ref="L60:N60"/>
    <mergeCell ref="T48:V48"/>
    <mergeCell ref="T66:V66"/>
    <mergeCell ref="T67:V67"/>
    <mergeCell ref="T68:V68"/>
    <mergeCell ref="L66:N66"/>
    <mergeCell ref="AV16:AX18"/>
    <mergeCell ref="X81:AA81"/>
    <mergeCell ref="AB56:AD56"/>
    <mergeCell ref="R35:S39"/>
    <mergeCell ref="Z35:AA39"/>
    <mergeCell ref="AG19:AI19"/>
    <mergeCell ref="AJ19:AJ20"/>
    <mergeCell ref="AK19:AK20"/>
    <mergeCell ref="AL19:AL20"/>
    <mergeCell ref="AM16:AM84"/>
    <mergeCell ref="AU16:AU84"/>
    <mergeCell ref="AR74:AT74"/>
    <mergeCell ref="AF26:AF27"/>
    <mergeCell ref="AG26:AI26"/>
    <mergeCell ref="AF33:AF34"/>
    <mergeCell ref="AG33:AI33"/>
    <mergeCell ref="AR71:AT71"/>
    <mergeCell ref="AF41:AL41"/>
    <mergeCell ref="X73:AD73"/>
    <mergeCell ref="AF73:AL73"/>
    <mergeCell ref="AN73:AT73"/>
    <mergeCell ref="AB81:AD81"/>
    <mergeCell ref="AJ48:AL48"/>
    <mergeCell ref="AW52:AX52"/>
    <mergeCell ref="AW53:AX53"/>
    <mergeCell ref="AW54:AX54"/>
    <mergeCell ref="AW55:AX55"/>
    <mergeCell ref="AW56:AX56"/>
    <mergeCell ref="AW57:AX57"/>
    <mergeCell ref="AW58:AX58"/>
    <mergeCell ref="AW59:AX59"/>
    <mergeCell ref="AJ49:AL49"/>
    <mergeCell ref="AJ50:AL50"/>
    <mergeCell ref="AJ51:AL51"/>
    <mergeCell ref="AJ52:AL52"/>
    <mergeCell ref="AJ53:AL53"/>
    <mergeCell ref="AJ54:AL54"/>
    <mergeCell ref="AJ55:AL55"/>
    <mergeCell ref="AJ56:AL56"/>
    <mergeCell ref="AJ57:AL57"/>
    <mergeCell ref="AW62:AX62"/>
    <mergeCell ref="AW63:AX63"/>
    <mergeCell ref="AW82:AX82"/>
    <mergeCell ref="AW83:AX83"/>
    <mergeCell ref="AR70:AT70"/>
    <mergeCell ref="AW84:AX84"/>
    <mergeCell ref="AV42:AV72"/>
    <mergeCell ref="AW42:AX44"/>
    <mergeCell ref="AW45:AX45"/>
    <mergeCell ref="AW46:AX46"/>
    <mergeCell ref="AW47:AX47"/>
    <mergeCell ref="AR81:AT81"/>
    <mergeCell ref="AW67:AX67"/>
    <mergeCell ref="AW68:AX68"/>
    <mergeCell ref="AW69:AX69"/>
    <mergeCell ref="AW70:AX70"/>
    <mergeCell ref="AW71:AX71"/>
    <mergeCell ref="AW72:AX72"/>
    <mergeCell ref="AW74:AX74"/>
    <mergeCell ref="AW81:AX81"/>
    <mergeCell ref="AW66:AX66"/>
    <mergeCell ref="AV73:AX73"/>
    <mergeCell ref="AW51:AX51"/>
    <mergeCell ref="AW50:AX50"/>
    <mergeCell ref="AV74:AV83"/>
    <mergeCell ref="AV26:AX26"/>
    <mergeCell ref="AR48:AT48"/>
    <mergeCell ref="AR49:AT49"/>
    <mergeCell ref="AR50:AT50"/>
    <mergeCell ref="AR51:AT51"/>
    <mergeCell ref="AR67:AT67"/>
    <mergeCell ref="AR68:AT68"/>
    <mergeCell ref="AR69:AT69"/>
    <mergeCell ref="AR62:AT62"/>
    <mergeCell ref="AR63:AT63"/>
    <mergeCell ref="AR64:AT64"/>
    <mergeCell ref="AR65:AT65"/>
    <mergeCell ref="AR66:AT66"/>
    <mergeCell ref="AR57:AT57"/>
    <mergeCell ref="AR52:AT52"/>
    <mergeCell ref="AR53:AT53"/>
    <mergeCell ref="AW64:AX64"/>
    <mergeCell ref="AW65:AX65"/>
    <mergeCell ref="AR60:AT60"/>
    <mergeCell ref="AR59:AT59"/>
    <mergeCell ref="AR58:AT58"/>
    <mergeCell ref="AV41:AX41"/>
    <mergeCell ref="AW60:AX60"/>
    <mergeCell ref="AW61:AX61"/>
    <mergeCell ref="AJ74:AL74"/>
    <mergeCell ref="AR82:AT82"/>
    <mergeCell ref="AR83:AT83"/>
    <mergeCell ref="AJ65:AL65"/>
    <mergeCell ref="AJ58:AL58"/>
    <mergeCell ref="AJ59:AL59"/>
    <mergeCell ref="AJ60:AL60"/>
    <mergeCell ref="AR45:AS45"/>
    <mergeCell ref="AR46:AS46"/>
    <mergeCell ref="AJ45:AK45"/>
    <mergeCell ref="AJ46:AK46"/>
    <mergeCell ref="AR47:AS47"/>
    <mergeCell ref="AR56:AT56"/>
    <mergeCell ref="AJ47:AK47"/>
    <mergeCell ref="AJ62:AL62"/>
    <mergeCell ref="AJ42:AL43"/>
    <mergeCell ref="AJ44:AK44"/>
    <mergeCell ref="AO67:AQ67"/>
    <mergeCell ref="AO68:AQ68"/>
    <mergeCell ref="AO69:AQ69"/>
    <mergeCell ref="AW48:AX48"/>
    <mergeCell ref="AW49:AX49"/>
    <mergeCell ref="AR84:AT84"/>
    <mergeCell ref="AR72:AT72"/>
    <mergeCell ref="AJ82:AL82"/>
    <mergeCell ref="AJ83:AL83"/>
    <mergeCell ref="AW80:AX80"/>
    <mergeCell ref="AR75:AT75"/>
    <mergeCell ref="AR76:AT76"/>
    <mergeCell ref="AR77:AT77"/>
    <mergeCell ref="AR78:AT78"/>
    <mergeCell ref="AR79:AT79"/>
    <mergeCell ref="AW77:AX77"/>
    <mergeCell ref="AW78:AX78"/>
    <mergeCell ref="AW79:AX79"/>
    <mergeCell ref="AW75:AX75"/>
    <mergeCell ref="AW76:AX76"/>
    <mergeCell ref="AR54:AT54"/>
    <mergeCell ref="AR55:AT55"/>
    <mergeCell ref="A77:C77"/>
    <mergeCell ref="A79:C79"/>
    <mergeCell ref="A78:C78"/>
    <mergeCell ref="H70:K72"/>
    <mergeCell ref="L80:N80"/>
    <mergeCell ref="T80:V80"/>
    <mergeCell ref="AB80:AD80"/>
    <mergeCell ref="AJ80:AL80"/>
    <mergeCell ref="T75:V75"/>
    <mergeCell ref="T76:V76"/>
    <mergeCell ref="T77:V77"/>
    <mergeCell ref="T78:V78"/>
    <mergeCell ref="T79:V79"/>
    <mergeCell ref="AB77:AD77"/>
    <mergeCell ref="AB78:AD78"/>
    <mergeCell ref="AB79:AD79"/>
    <mergeCell ref="A72:C72"/>
    <mergeCell ref="AB75:AD75"/>
    <mergeCell ref="AB76:AD76"/>
    <mergeCell ref="AJ75:AL75"/>
    <mergeCell ref="AJ76:AL76"/>
    <mergeCell ref="AJ77:AL77"/>
    <mergeCell ref="AJ78:AL78"/>
    <mergeCell ref="AJ79:AL79"/>
    <mergeCell ref="T83:V83"/>
    <mergeCell ref="AJ71:AL71"/>
    <mergeCell ref="AJ81:AL81"/>
    <mergeCell ref="A1:L5"/>
    <mergeCell ref="A11:B11"/>
    <mergeCell ref="A6:B6"/>
    <mergeCell ref="A8:B8"/>
    <mergeCell ref="A9:B9"/>
    <mergeCell ref="I19:K19"/>
    <mergeCell ref="H16:N16"/>
    <mergeCell ref="K11:L11"/>
    <mergeCell ref="H17:H18"/>
    <mergeCell ref="I17:K18"/>
    <mergeCell ref="L17:L18"/>
    <mergeCell ref="M17:N18"/>
    <mergeCell ref="A17:F18"/>
    <mergeCell ref="A16:F16"/>
    <mergeCell ref="I6:J6"/>
    <mergeCell ref="K6:L6"/>
    <mergeCell ref="K7:L7"/>
    <mergeCell ref="K8:L8"/>
    <mergeCell ref="K9:L9"/>
    <mergeCell ref="K10:L10"/>
    <mergeCell ref="C11:D11"/>
    <mergeCell ref="C6:F6"/>
    <mergeCell ref="L61:N61"/>
    <mergeCell ref="L62:N62"/>
    <mergeCell ref="T74:V74"/>
    <mergeCell ref="T81:V81"/>
    <mergeCell ref="T82:V82"/>
    <mergeCell ref="L72:N72"/>
    <mergeCell ref="L74:N74"/>
    <mergeCell ref="L70:N70"/>
    <mergeCell ref="L75:N75"/>
    <mergeCell ref="L76:N76"/>
    <mergeCell ref="L82:N82"/>
    <mergeCell ref="L81:N81"/>
    <mergeCell ref="L67:N67"/>
    <mergeCell ref="L71:N71"/>
    <mergeCell ref="T70:V70"/>
    <mergeCell ref="T71:V71"/>
    <mergeCell ref="T63:V63"/>
    <mergeCell ref="P73:V73"/>
    <mergeCell ref="L77:N77"/>
    <mergeCell ref="L78:N78"/>
    <mergeCell ref="L79:N79"/>
    <mergeCell ref="L45:M45"/>
    <mergeCell ref="L46:M46"/>
    <mergeCell ref="AB74:AD74"/>
    <mergeCell ref="B19:B20"/>
    <mergeCell ref="A19:A20"/>
    <mergeCell ref="C19:C20"/>
    <mergeCell ref="D19:D20"/>
    <mergeCell ref="F19:F20"/>
    <mergeCell ref="AB48:AD48"/>
    <mergeCell ref="T52:V52"/>
    <mergeCell ref="T53:V53"/>
    <mergeCell ref="T54:V54"/>
    <mergeCell ref="T55:V55"/>
    <mergeCell ref="T56:V56"/>
    <mergeCell ref="T57:V57"/>
    <mergeCell ref="T65:V65"/>
    <mergeCell ref="AB57:AD57"/>
    <mergeCell ref="AB58:AD58"/>
    <mergeCell ref="E19:E20"/>
    <mergeCell ref="A42:F42"/>
    <mergeCell ref="A41:C41"/>
    <mergeCell ref="X40:AA40"/>
    <mergeCell ref="D26:D27"/>
    <mergeCell ref="E26:E27"/>
    <mergeCell ref="T69:V69"/>
    <mergeCell ref="AB72:AD72"/>
    <mergeCell ref="X17:X18"/>
    <mergeCell ref="Y17:AA18"/>
    <mergeCell ref="AB17:AB18"/>
    <mergeCell ref="X16:AD16"/>
    <mergeCell ref="AB49:AD49"/>
    <mergeCell ref="T42:V43"/>
    <mergeCell ref="T44:U44"/>
    <mergeCell ref="AB42:AD43"/>
    <mergeCell ref="AB44:AC44"/>
    <mergeCell ref="P41:V41"/>
    <mergeCell ref="V26:V27"/>
    <mergeCell ref="W16:W84"/>
    <mergeCell ref="X26:X27"/>
    <mergeCell ref="Y26:AA26"/>
    <mergeCell ref="X33:X34"/>
    <mergeCell ref="Y33:AA33"/>
    <mergeCell ref="AC17:AD18"/>
    <mergeCell ref="AB52:AD52"/>
    <mergeCell ref="AB53:AD53"/>
    <mergeCell ref="AB54:AD54"/>
    <mergeCell ref="AB59:AD59"/>
    <mergeCell ref="AB60:AD60"/>
    <mergeCell ref="AB61:AD61"/>
    <mergeCell ref="Q66:S66"/>
    <mergeCell ref="AG17:AI18"/>
    <mergeCell ref="AF40:AI40"/>
    <mergeCell ref="T50:V50"/>
    <mergeCell ref="T51:V51"/>
    <mergeCell ref="T64:V64"/>
    <mergeCell ref="U19:U20"/>
    <mergeCell ref="V19:V20"/>
    <mergeCell ref="P40:S40"/>
    <mergeCell ref="AH35:AI39"/>
    <mergeCell ref="AF19:AF20"/>
    <mergeCell ref="X19:X20"/>
    <mergeCell ref="Y19:AA19"/>
    <mergeCell ref="AB19:AB20"/>
    <mergeCell ref="AC19:AC20"/>
    <mergeCell ref="AD19:AD20"/>
    <mergeCell ref="Q19:S19"/>
    <mergeCell ref="AB45:AC45"/>
    <mergeCell ref="AB46:AC46"/>
    <mergeCell ref="AB47:AC47"/>
    <mergeCell ref="T45:U45"/>
    <mergeCell ref="T46:U46"/>
    <mergeCell ref="T47:U47"/>
    <mergeCell ref="X42:AA64"/>
    <mergeCell ref="AF42:AI64"/>
    <mergeCell ref="AN16:AT16"/>
    <mergeCell ref="AN19:AN20"/>
    <mergeCell ref="AO19:AQ19"/>
    <mergeCell ref="AR19:AR20"/>
    <mergeCell ref="AS19:AS20"/>
    <mergeCell ref="AT19:AT20"/>
    <mergeCell ref="AP35:AQ39"/>
    <mergeCell ref="AN17:AN18"/>
    <mergeCell ref="AR44:AS44"/>
    <mergeCell ref="AO17:AQ18"/>
    <mergeCell ref="AS17:AT18"/>
    <mergeCell ref="AR17:AR18"/>
    <mergeCell ref="AR42:AT43"/>
    <mergeCell ref="AN40:AQ40"/>
    <mergeCell ref="AN41:AT41"/>
    <mergeCell ref="AN42:AQ64"/>
    <mergeCell ref="AR61:AT61"/>
    <mergeCell ref="AG67:AI67"/>
    <mergeCell ref="AG68:AI68"/>
    <mergeCell ref="AG69:AI69"/>
    <mergeCell ref="X70:AA72"/>
    <mergeCell ref="T60:V60"/>
    <mergeCell ref="T61:V61"/>
    <mergeCell ref="T62:V62"/>
    <mergeCell ref="T49:V49"/>
    <mergeCell ref="AJ63:AL63"/>
    <mergeCell ref="AJ64:AL64"/>
    <mergeCell ref="T59:V59"/>
    <mergeCell ref="T58:V58"/>
    <mergeCell ref="AJ67:AL67"/>
    <mergeCell ref="AJ68:AL68"/>
    <mergeCell ref="AJ69:AL69"/>
    <mergeCell ref="AJ70:AL70"/>
    <mergeCell ref="AJ72:AL72"/>
    <mergeCell ref="V7:V8"/>
    <mergeCell ref="T7:T8"/>
    <mergeCell ref="F26:F27"/>
    <mergeCell ref="D33:D34"/>
    <mergeCell ref="E33:E34"/>
    <mergeCell ref="F33:F34"/>
    <mergeCell ref="N33:N34"/>
    <mergeCell ref="T33:T34"/>
    <mergeCell ref="U33:U34"/>
    <mergeCell ref="V33:V34"/>
    <mergeCell ref="N26:N27"/>
    <mergeCell ref="Q26:S26"/>
    <mergeCell ref="U17:V18"/>
    <mergeCell ref="P16:V16"/>
    <mergeCell ref="P19:P20"/>
    <mergeCell ref="I33:K33"/>
    <mergeCell ref="T17:T18"/>
    <mergeCell ref="O16:O84"/>
    <mergeCell ref="T72:V72"/>
    <mergeCell ref="P70:S72"/>
    <mergeCell ref="H73:N73"/>
    <mergeCell ref="P17:P18"/>
    <mergeCell ref="Q17:S18"/>
    <mergeCell ref="A84:F84"/>
    <mergeCell ref="D12:F12"/>
    <mergeCell ref="H82:K84"/>
    <mergeCell ref="B69:F69"/>
    <mergeCell ref="B70:F70"/>
    <mergeCell ref="B71:F71"/>
    <mergeCell ref="L83:N83"/>
    <mergeCell ref="A74:F74"/>
    <mergeCell ref="A81:F81"/>
    <mergeCell ref="A82:F82"/>
    <mergeCell ref="A80:C80"/>
    <mergeCell ref="L68:N68"/>
    <mergeCell ref="L69:N69"/>
    <mergeCell ref="I65:K65"/>
    <mergeCell ref="I66:K66"/>
    <mergeCell ref="I67:K67"/>
    <mergeCell ref="I68:K68"/>
    <mergeCell ref="I69:K69"/>
    <mergeCell ref="L65:N65"/>
    <mergeCell ref="A73:C73"/>
    <mergeCell ref="L47:M47"/>
    <mergeCell ref="B45:F45"/>
    <mergeCell ref="L42:N43"/>
    <mergeCell ref="L44:M44"/>
    <mergeCell ref="B46:F46"/>
    <mergeCell ref="C7:F7"/>
    <mergeCell ref="C8:F8"/>
    <mergeCell ref="C9:F9"/>
    <mergeCell ref="C10:F10"/>
    <mergeCell ref="I11:J11"/>
    <mergeCell ref="C43:F44"/>
    <mergeCell ref="B48:F48"/>
    <mergeCell ref="A52:F52"/>
    <mergeCell ref="A26:B26"/>
    <mergeCell ref="I7:J7"/>
    <mergeCell ref="I8:J8"/>
    <mergeCell ref="I9:J9"/>
    <mergeCell ref="I10:J10"/>
    <mergeCell ref="H33:H34"/>
    <mergeCell ref="B47:F47"/>
    <mergeCell ref="H41:N41"/>
    <mergeCell ref="L26:L27"/>
    <mergeCell ref="L33:L34"/>
    <mergeCell ref="M33:M34"/>
    <mergeCell ref="M26:M27"/>
    <mergeCell ref="H26:H27"/>
    <mergeCell ref="D14:F14"/>
    <mergeCell ref="A13:C13"/>
    <mergeCell ref="D13:F13"/>
    <mergeCell ref="A60:F60"/>
    <mergeCell ref="B61:F61"/>
    <mergeCell ref="B62:F62"/>
    <mergeCell ref="B63:F63"/>
    <mergeCell ref="B64:F64"/>
    <mergeCell ref="B65:F65"/>
    <mergeCell ref="B66:F66"/>
    <mergeCell ref="C50:F50"/>
    <mergeCell ref="C51:F51"/>
    <mergeCell ref="C54:F54"/>
    <mergeCell ref="C55:F55"/>
    <mergeCell ref="C56:F56"/>
    <mergeCell ref="C57:F57"/>
    <mergeCell ref="C58:F58"/>
    <mergeCell ref="L64:N64"/>
    <mergeCell ref="A83:F83"/>
    <mergeCell ref="AF70:AI72"/>
    <mergeCell ref="Y65:AA65"/>
    <mergeCell ref="Y66:AA66"/>
    <mergeCell ref="Y67:AA67"/>
    <mergeCell ref="Y68:AA68"/>
    <mergeCell ref="Y69:AA69"/>
    <mergeCell ref="AG65:AI65"/>
    <mergeCell ref="AG66:AI66"/>
    <mergeCell ref="Q67:S67"/>
    <mergeCell ref="Q68:S68"/>
    <mergeCell ref="Q69:S69"/>
    <mergeCell ref="P42:S64"/>
    <mergeCell ref="L49:N49"/>
    <mergeCell ref="L54:N54"/>
    <mergeCell ref="L56:N56"/>
    <mergeCell ref="L57:N57"/>
    <mergeCell ref="L51:N51"/>
    <mergeCell ref="L48:N48"/>
    <mergeCell ref="L52:N52"/>
    <mergeCell ref="L63:N63"/>
    <mergeCell ref="Q65:S65"/>
  </mergeCells>
  <phoneticPr fontId="16" type="noConversion"/>
  <conditionalFormatting sqref="A1:XFD9 A10:N10 R10:XFD11 A11:M11 A12:D12 G12:XFD14 A13 D13:D14 A14:B14 A15:XFD15 G16:AV16 A16:A17 AY16:XFD18 G17:AU18 A19:XFD42 A43:C43 G43:XFD44 A44:B44 A45:XFD47 A48:B49 A50:C51 A52 A53:B53 A54:C58 A59:B59 A60 A61:B71 G64:K64 O64:XFD64 G65:XFD71 A72:XFD74 A75:AU83 AW75:XFD83 A84:XFD1048576 G56:XFD63 G55:K55 O55:XFD55 G48:XFD54">
    <cfRule type="expression" dxfId="0" priority="1">
      <formula>#DIV/0!</formula>
    </cfRule>
  </conditionalFormatting>
  <dataValidations xWindow="779" yWindow="383" count="4">
    <dataValidation type="list" allowBlank="1" showInputMessage="1" showErrorMessage="1" sqref="C28:C32 C21:C25" xr:uid="{58012138-B3A7-4C21-B885-33223CE5C4EB}">
      <formula1>$B$93:$B$100</formula1>
    </dataValidation>
    <dataValidation type="list" allowBlank="1" showInputMessage="1" showErrorMessage="1" sqref="C35:C39" xr:uid="{0AD2FD5E-F15E-403E-86C3-49FAE6BBA43A}">
      <formula1>$B$86:$B$92</formula1>
    </dataValidation>
    <dataValidation allowBlank="1" showInputMessage="1" showErrorMessage="1" promptTitle="Autofill from Travel Calculator" prompt="Only enter amount if you want to override. " sqref="T50:V51 L50:N51 AB50:AD51 AJ50:AL51 AR50:AT50" xr:uid="{FE61EC73-EA57-4B3D-A57A-912D6C817DC4}"/>
    <dataValidation allowBlank="1" showInputMessage="1" showErrorMessage="1" promptTitle="AUtofill from Travel Calculator" prompt="Only enter amount if you want to override. " sqref="AR51:AT51" xr:uid="{415003C9-CC64-4054-9815-DAA9557159E1}"/>
  </dataValidations>
  <pageMargins left="0.7" right="0.7" top="0.75" bottom="0.75" header="0.3" footer="0.3"/>
  <pageSetup scale="36"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EA4C-735C-4BE8-8ADB-FD8B397A3218}">
  <sheetPr>
    <pageSetUpPr fitToPage="1"/>
  </sheetPr>
  <dimension ref="A1:O59"/>
  <sheetViews>
    <sheetView topLeftCell="A35" workbookViewId="0">
      <selection activeCell="H45" sqref="H45"/>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'1. Detailed Budget'!I21</f>
        <v>0</v>
      </c>
      <c r="F10" s="20">
        <f>'1. Detailed Budget'!J21</f>
        <v>0</v>
      </c>
      <c r="G10" s="20">
        <f>'1. Detailed Budget'!K21</f>
        <v>0</v>
      </c>
      <c r="H10" s="120" t="str">
        <f>'1. Detailed Budget'!L21</f>
        <v xml:space="preserve"> </v>
      </c>
      <c r="I10" s="40"/>
    </row>
    <row r="11" spans="1:15" x14ac:dyDescent="0.25">
      <c r="A11" s="44">
        <v>2</v>
      </c>
      <c r="B11" s="558">
        <f>'1. Detailed Budget'!B22</f>
        <v>0</v>
      </c>
      <c r="C11" s="559"/>
      <c r="D11" s="41">
        <f>'1. Detailed Budget'!C22</f>
        <v>0</v>
      </c>
      <c r="E11" s="20">
        <f>'1. Detailed Budget'!I22</f>
        <v>0</v>
      </c>
      <c r="F11" s="20">
        <f>'1. Detailed Budget'!J22</f>
        <v>0</v>
      </c>
      <c r="G11" s="20">
        <f>'1. Detailed Budget'!K22</f>
        <v>0</v>
      </c>
      <c r="H11" s="120" t="str">
        <f>'1. Detailed Budget'!L22</f>
        <v xml:space="preserve"> </v>
      </c>
      <c r="I11" s="40"/>
    </row>
    <row r="12" spans="1:15" x14ac:dyDescent="0.25">
      <c r="A12" s="44" t="s">
        <v>86</v>
      </c>
      <c r="B12" s="558">
        <f>'1. Detailed Budget'!B23</f>
        <v>0</v>
      </c>
      <c r="C12" s="559"/>
      <c r="D12" s="41">
        <f>'1. Detailed Budget'!C23</f>
        <v>0</v>
      </c>
      <c r="E12" s="20">
        <f>'1. Detailed Budget'!I23</f>
        <v>0</v>
      </c>
      <c r="F12" s="20">
        <f>'1. Detailed Budget'!J23</f>
        <v>0</v>
      </c>
      <c r="G12" s="20">
        <f>'1. Detailed Budget'!K23</f>
        <v>0</v>
      </c>
      <c r="H12" s="120" t="str">
        <f>'1. Detailed Budget'!L23</f>
        <v xml:space="preserve"> </v>
      </c>
      <c r="I12" s="40"/>
    </row>
    <row r="13" spans="1:15" x14ac:dyDescent="0.25">
      <c r="A13" s="44" t="s">
        <v>87</v>
      </c>
      <c r="B13" s="558">
        <f>'1. Detailed Budget'!B24</f>
        <v>0</v>
      </c>
      <c r="C13" s="559"/>
      <c r="D13" s="41">
        <f>'1. Detailed Budget'!C24</f>
        <v>0</v>
      </c>
      <c r="E13" s="20">
        <f>'1. Detailed Budget'!I24</f>
        <v>0</v>
      </c>
      <c r="F13" s="20">
        <f>'1. Detailed Budget'!J24</f>
        <v>0</v>
      </c>
      <c r="G13" s="20">
        <f>'1. Detailed Budget'!K24</f>
        <v>0</v>
      </c>
      <c r="H13" s="120" t="str">
        <f>'1. Detailed Budget'!L24</f>
        <v xml:space="preserve"> </v>
      </c>
      <c r="I13" s="40"/>
    </row>
    <row r="14" spans="1:15" x14ac:dyDescent="0.25">
      <c r="A14" s="44" t="s">
        <v>88</v>
      </c>
      <c r="B14" s="558">
        <f>'1. Detailed Budget'!B25</f>
        <v>0</v>
      </c>
      <c r="C14" s="559"/>
      <c r="D14" s="41">
        <f>'1. Detailed Budget'!C25</f>
        <v>0</v>
      </c>
      <c r="E14" s="20">
        <f>'1. Detailed Budget'!I25</f>
        <v>0</v>
      </c>
      <c r="F14" s="20">
        <f>'1. Detailed Budget'!J25</f>
        <v>0</v>
      </c>
      <c r="G14" s="20">
        <f>'1. Detailed Budget'!K25</f>
        <v>0</v>
      </c>
      <c r="H14" s="120" t="str">
        <f>'1. Detailed Budget'!L25</f>
        <v xml:space="preserve"> </v>
      </c>
      <c r="I14" s="40"/>
    </row>
    <row r="15" spans="1:15" ht="15.75" x14ac:dyDescent="0.25">
      <c r="A15" s="43" t="s">
        <v>180</v>
      </c>
      <c r="B15" s="110" t="str">
        <f>"("&amp; COUNTIF('1. Detailed Budget'!B28:B32, "*")&amp;")"</f>
        <v>(0)</v>
      </c>
      <c r="C15" s="103" t="s">
        <v>179</v>
      </c>
      <c r="D15" s="42"/>
      <c r="E15" s="20">
        <f>SUM('1. Detailed Budget'!I28:I32)</f>
        <v>0</v>
      </c>
      <c r="F15" s="20">
        <f>SUM('1. Detailed Budget'!J28:J32)</f>
        <v>0</v>
      </c>
      <c r="G15" s="20">
        <f>SUM('1. Detailed Budget'!K28:K32)</f>
        <v>0</v>
      </c>
      <c r="H15" s="120">
        <f>SUM('1. Detailed Budget'!L28:L32)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12" x14ac:dyDescent="0.25">
      <c r="A17" s="560" t="s">
        <v>89</v>
      </c>
      <c r="B17" s="560"/>
      <c r="C17" s="560"/>
      <c r="D17" s="561"/>
      <c r="E17" s="104"/>
      <c r="F17" s="104"/>
      <c r="G17" s="104"/>
      <c r="H17" s="121"/>
      <c r="I17" s="104"/>
    </row>
    <row r="18" spans="1:12" x14ac:dyDescent="0.25">
      <c r="A18" s="97">
        <v>1</v>
      </c>
      <c r="B18" s="2" t="str">
        <f>"("&amp; COUNTIF('1. Detailed Budget'!C35:C39, "Post Doc")&amp;")"</f>
        <v>(0)</v>
      </c>
      <c r="C18" s="21" t="s">
        <v>189</v>
      </c>
      <c r="D18" s="19"/>
      <c r="E18" s="108">
        <f>SUMIF('1. Detailed Budget'!C35:C39,"Post Doc",'1. Detailed Budget'!I35:I39)</f>
        <v>0</v>
      </c>
      <c r="F18" s="20">
        <v>0</v>
      </c>
      <c r="G18" s="20">
        <v>0</v>
      </c>
      <c r="H18" s="120">
        <f>SUMIF('1. Detailed Budget'!C35:C39,"Post Doc",'1. Detailed Budget'!L35:L39)</f>
        <v>0</v>
      </c>
      <c r="I18" s="40"/>
    </row>
    <row r="19" spans="1:12" x14ac:dyDescent="0.25">
      <c r="A19" s="97">
        <v>2</v>
      </c>
      <c r="B19" s="2" t="str">
        <f>"("&amp; COUNTIF('1. Detailed Budget'!C35:C39, "Other Key Personnel")&amp;")"</f>
        <v>(0)</v>
      </c>
      <c r="C19" s="552" t="s">
        <v>190</v>
      </c>
      <c r="D19" s="553"/>
      <c r="E19" s="109">
        <f>SUMIF('1. Detailed Budget'!C35:C39,"Other Key Personnel",'1. Detailed Budget'!I35:I39)</f>
        <v>0</v>
      </c>
      <c r="F19" s="20">
        <v>0</v>
      </c>
      <c r="G19" s="20">
        <v>0</v>
      </c>
      <c r="H19" s="120">
        <f>SUMIF('1. Detailed Budget'!C35:C39,"Other Key Personnel",'1. Detailed Budget'!L35:L39)</f>
        <v>0</v>
      </c>
      <c r="I19" s="40"/>
    </row>
    <row r="20" spans="1:12" x14ac:dyDescent="0.25">
      <c r="A20" s="97">
        <v>3</v>
      </c>
      <c r="B20" s="2" t="str">
        <f>"("&amp; COUNTIF('1. Detailed Budget'!C35:C39, "Graduate Student")&amp;")"</f>
        <v>(0)</v>
      </c>
      <c r="C20" s="552" t="s">
        <v>188</v>
      </c>
      <c r="D20" s="553"/>
      <c r="E20" s="4">
        <f>SUMIF('1. Detailed Budget'!C35:C39,"Graduate Student",'1. Detailed Budget'!I35:I39)</f>
        <v>0</v>
      </c>
      <c r="F20" s="21"/>
      <c r="G20" s="21"/>
      <c r="H20" s="120">
        <f>SUMIF('1. Detailed Budget'!C35:C39,"Graduate Student",'1. Detailed Budget'!L35:L39)</f>
        <v>0</v>
      </c>
      <c r="I20" s="40"/>
    </row>
    <row r="21" spans="1:12" x14ac:dyDescent="0.25">
      <c r="A21" s="97">
        <v>4</v>
      </c>
      <c r="B21" s="2" t="str">
        <f>"("&amp; COUNTIF('1. Detailed Budget'!C35:C39, "Undergrad Student")&amp;")"</f>
        <v>(0)</v>
      </c>
      <c r="C21" s="552" t="s">
        <v>187</v>
      </c>
      <c r="D21" s="553"/>
      <c r="E21" s="4">
        <f>SUMIF('1. Detailed Budget'!C35:C39,"Undergrad Student",'1. Detailed Budget'!I35:I39)</f>
        <v>0</v>
      </c>
      <c r="F21" s="21"/>
      <c r="G21" s="21"/>
      <c r="H21" s="120">
        <f>SUMIF('1. Detailed Budget'!C35:C39,"Undergrad Student",'1. Detailed Budget'!L35:L39)</f>
        <v>0</v>
      </c>
      <c r="I21" s="40"/>
    </row>
    <row r="22" spans="1:12" x14ac:dyDescent="0.25">
      <c r="A22" s="97">
        <v>5</v>
      </c>
      <c r="B22" s="2" t="str">
        <f>"("&amp; COUNTIF('1. Detailed Budget'!C35:C39, "Secretarial/Clerical")&amp;")"</f>
        <v>(0)</v>
      </c>
      <c r="C22" s="552" t="s">
        <v>186</v>
      </c>
      <c r="D22" s="553"/>
      <c r="E22" s="4">
        <f>SUMIF('1. Detailed Budget'!C35:C39,"Secretarial/Clerical",'1. Detailed Budget'!I35:I39)</f>
        <v>0</v>
      </c>
      <c r="F22" s="21"/>
      <c r="G22" s="21"/>
      <c r="H22" s="120">
        <f>SUMIF('1. Detailed Budget'!C35:C39,"Secretarial/Clerical",'1. Detailed Budget'!L35:L39)</f>
        <v>0</v>
      </c>
      <c r="I22" s="40"/>
      <c r="J22" s="143"/>
      <c r="K22" s="143"/>
      <c r="L22" s="143"/>
    </row>
    <row r="23" spans="1:12" x14ac:dyDescent="0.25">
      <c r="A23" s="97">
        <v>6</v>
      </c>
      <c r="B23" s="2" t="str">
        <f>"("&amp; COUNTIF('1. Detailed Budget'!C35:C39, "Other")&amp;")"</f>
        <v>(0)</v>
      </c>
      <c r="C23" s="552" t="s">
        <v>185</v>
      </c>
      <c r="D23" s="553"/>
      <c r="E23" s="4">
        <f>SUMIF('1. Detailed Budget'!C35:C39,"Other",'1. Detailed Budget'!I35:I39)</f>
        <v>0</v>
      </c>
      <c r="F23" s="21"/>
      <c r="G23" s="21"/>
      <c r="H23" s="120">
        <f>SUMIF('1. Detailed Budget'!C35:C39,"Other",'1. Detailed Budget'!L35:L39)</f>
        <v>0</v>
      </c>
      <c r="I23" s="40"/>
      <c r="J23" s="143"/>
      <c r="K23" s="143"/>
      <c r="L23" s="143"/>
    </row>
    <row r="24" spans="1:12" x14ac:dyDescent="0.25">
      <c r="B24" s="583" t="s">
        <v>90</v>
      </c>
      <c r="C24" s="583"/>
      <c r="D24" s="583"/>
      <c r="E24" s="583"/>
      <c r="F24" s="583"/>
      <c r="G24" s="583"/>
      <c r="H24" s="120">
        <f>SUM(H16,H18:H23)</f>
        <v>0</v>
      </c>
      <c r="I24" s="40"/>
      <c r="J24" s="143"/>
      <c r="K24" s="143"/>
      <c r="L24" s="143"/>
    </row>
    <row r="25" spans="1:12" x14ac:dyDescent="0.25">
      <c r="A25" s="555" t="s">
        <v>91</v>
      </c>
      <c r="B25" s="555"/>
      <c r="C25" s="555"/>
      <c r="D25" s="555"/>
      <c r="E25" s="555"/>
      <c r="F25" s="555"/>
      <c r="G25" s="593"/>
      <c r="H25" s="120">
        <f>'1. Detailed Budget'!M40</f>
        <v>0</v>
      </c>
      <c r="I25" s="40"/>
      <c r="J25" s="143"/>
      <c r="K25" s="143"/>
      <c r="L25" s="143"/>
    </row>
    <row r="26" spans="1:12" x14ac:dyDescent="0.25">
      <c r="B26" s="583" t="s">
        <v>92</v>
      </c>
      <c r="C26" s="583"/>
      <c r="D26" s="583"/>
      <c r="E26" s="583"/>
      <c r="F26" s="583"/>
      <c r="G26" s="583"/>
      <c r="H26" s="120">
        <f>SUM(H24,H25)</f>
        <v>0</v>
      </c>
      <c r="I26" s="40"/>
      <c r="J26" s="143"/>
      <c r="K26" s="143"/>
      <c r="L26" s="143"/>
    </row>
    <row r="27" spans="1:12" x14ac:dyDescent="0.25">
      <c r="A27" s="591" t="s">
        <v>93</v>
      </c>
      <c r="B27" s="591"/>
      <c r="C27" s="591"/>
      <c r="D27" s="591"/>
      <c r="E27" s="591"/>
      <c r="F27" s="591"/>
      <c r="G27" s="592"/>
      <c r="H27" s="121"/>
      <c r="I27" s="104"/>
      <c r="J27" s="143"/>
      <c r="K27" s="143"/>
      <c r="L27" s="143"/>
    </row>
    <row r="28" spans="1:12" x14ac:dyDescent="0.25">
      <c r="B28" s="583" t="s">
        <v>94</v>
      </c>
      <c r="C28" s="583"/>
      <c r="D28" s="583"/>
      <c r="E28" s="583"/>
      <c r="F28" s="583"/>
      <c r="G28" s="583"/>
      <c r="H28" s="111">
        <f>SUM('1. Detailed Budget'!L45:N47)</f>
        <v>0</v>
      </c>
      <c r="I28" s="21"/>
      <c r="J28" s="143"/>
      <c r="K28" s="143"/>
      <c r="L28" s="143"/>
    </row>
    <row r="29" spans="1:12" x14ac:dyDescent="0.25">
      <c r="B29" s="552" t="s">
        <v>95</v>
      </c>
      <c r="C29" s="562"/>
      <c r="D29" s="562"/>
      <c r="E29" s="562"/>
      <c r="F29" s="562"/>
      <c r="G29" s="553"/>
      <c r="H29" s="111" cm="1">
        <f t="array" ref="H29:J29">'1. Detailed Budget'!L50:N50</f>
        <v>0</v>
      </c>
      <c r="I29" s="21">
        <v>0</v>
      </c>
      <c r="J29" s="143">
        <v>0</v>
      </c>
      <c r="K29" s="143"/>
      <c r="L29" s="143"/>
    </row>
    <row r="30" spans="1:12" x14ac:dyDescent="0.25">
      <c r="B30" s="594" t="s">
        <v>96</v>
      </c>
      <c r="C30" s="595"/>
      <c r="D30" s="595"/>
      <c r="E30" s="595"/>
      <c r="F30" s="595"/>
      <c r="G30" s="596"/>
      <c r="H30" s="135" cm="1">
        <f t="array" ref="H30:J30">'1. Detailed Budget'!L51:N51</f>
        <v>0</v>
      </c>
      <c r="I30" s="21">
        <v>0</v>
      </c>
      <c r="J30" s="143">
        <v>0</v>
      </c>
      <c r="K30" s="143"/>
      <c r="L30" s="143"/>
    </row>
    <row r="31" spans="1:12" x14ac:dyDescent="0.25">
      <c r="B31" s="597"/>
      <c r="C31" s="598"/>
      <c r="D31" s="598"/>
      <c r="E31" s="598"/>
      <c r="F31" s="598"/>
      <c r="G31" s="599"/>
      <c r="H31" s="588"/>
      <c r="I31" s="589"/>
      <c r="J31" s="143"/>
      <c r="K31" s="143"/>
      <c r="L31" s="143"/>
    </row>
    <row r="32" spans="1:12" x14ac:dyDescent="0.25">
      <c r="B32" s="600"/>
      <c r="C32" s="601"/>
      <c r="D32" s="601"/>
      <c r="E32" s="601"/>
      <c r="F32" s="601"/>
      <c r="G32" s="602"/>
      <c r="H32" s="588"/>
      <c r="I32" s="589"/>
      <c r="J32" s="143"/>
      <c r="K32" s="143"/>
      <c r="L32" s="143"/>
    </row>
    <row r="33" spans="1:12" x14ac:dyDescent="0.25">
      <c r="B33" s="571" t="s">
        <v>97</v>
      </c>
      <c r="C33" s="572"/>
      <c r="D33" s="572"/>
      <c r="E33" s="572"/>
      <c r="F33" s="572"/>
      <c r="G33" s="590"/>
      <c r="H33" s="588"/>
      <c r="I33" s="589"/>
      <c r="J33" s="143"/>
      <c r="K33" s="143"/>
      <c r="L33" s="143"/>
    </row>
    <row r="34" spans="1:12" x14ac:dyDescent="0.25">
      <c r="B34" s="554" t="s">
        <v>192</v>
      </c>
      <c r="C34" s="555"/>
      <c r="D34" s="123">
        <f>'1. Detailed Budget'!L54</f>
        <v>0</v>
      </c>
      <c r="E34" s="123"/>
      <c r="F34" s="123"/>
      <c r="G34" s="124"/>
      <c r="H34" s="588"/>
      <c r="I34" s="589"/>
      <c r="J34" s="143"/>
      <c r="K34" s="143"/>
      <c r="L34" s="143"/>
    </row>
    <row r="35" spans="1:12" x14ac:dyDescent="0.25">
      <c r="B35" s="554" t="s">
        <v>193</v>
      </c>
      <c r="C35" s="555"/>
      <c r="D35" s="123">
        <f>'1. Detailed Budget'!L56</f>
        <v>0</v>
      </c>
      <c r="E35" s="123"/>
      <c r="F35" s="123"/>
      <c r="G35" s="124"/>
      <c r="H35" s="588"/>
      <c r="I35" s="589"/>
      <c r="J35" s="143"/>
      <c r="K35" s="143"/>
      <c r="L35" s="143"/>
    </row>
    <row r="36" spans="1:12" x14ac:dyDescent="0.25">
      <c r="B36" s="554" t="s">
        <v>194</v>
      </c>
      <c r="C36" s="555"/>
      <c r="D36" s="123">
        <f>'1. Detailed Budget'!L57</f>
        <v>0</v>
      </c>
      <c r="E36" s="123"/>
      <c r="F36" s="123"/>
      <c r="G36" s="124"/>
      <c r="H36" s="588"/>
      <c r="I36" s="589"/>
      <c r="J36" s="143"/>
      <c r="K36" s="143"/>
      <c r="L36" s="143"/>
    </row>
    <row r="37" spans="1:12" x14ac:dyDescent="0.25">
      <c r="B37" s="556" t="s">
        <v>195</v>
      </c>
      <c r="C37" s="557"/>
      <c r="D37" s="125" t="e">
        <f>SUM('1. Detailed Budget'!#REF!,'1. Detailed Budget'!L58:N58)</f>
        <v>#REF!</v>
      </c>
      <c r="E37" s="125"/>
      <c r="F37" s="125"/>
      <c r="G37" s="126"/>
      <c r="H37" s="588"/>
      <c r="I37" s="589"/>
      <c r="J37" s="143"/>
      <c r="K37" s="143"/>
      <c r="L37" s="143"/>
    </row>
    <row r="38" spans="1:12" x14ac:dyDescent="0.25">
      <c r="B38" s="552" t="s">
        <v>197</v>
      </c>
      <c r="C38" s="562"/>
      <c r="D38" s="562"/>
      <c r="E38" s="562"/>
      <c r="F38" s="562"/>
      <c r="G38" s="553"/>
      <c r="H38" s="111" cm="1">
        <f t="array" ref="H38:J38">'1. Detailed Budget'!L59:N59</f>
        <v>0</v>
      </c>
      <c r="I38" s="21">
        <v>0</v>
      </c>
      <c r="J38" s="143">
        <v>0</v>
      </c>
      <c r="K38" s="143"/>
      <c r="L38" s="143"/>
    </row>
    <row r="39" spans="1:12" x14ac:dyDescent="0.25">
      <c r="A39" s="560" t="s">
        <v>98</v>
      </c>
      <c r="B39" s="560"/>
      <c r="C39" s="560"/>
      <c r="D39" s="560"/>
      <c r="E39" s="560"/>
      <c r="F39" s="560"/>
      <c r="G39" s="561"/>
      <c r="H39" s="112"/>
      <c r="I39" s="22"/>
      <c r="J39" s="143"/>
      <c r="K39" s="143"/>
      <c r="L39" s="143"/>
    </row>
    <row r="40" spans="1:12" x14ac:dyDescent="0.25">
      <c r="B40" s="582" t="s">
        <v>99</v>
      </c>
      <c r="C40" s="582"/>
      <c r="D40" s="582"/>
      <c r="E40" s="582"/>
      <c r="F40" s="582"/>
      <c r="G40" s="582"/>
      <c r="H40" s="111" cm="1">
        <f t="array" ref="H40:J40">'1. Detailed Budget'!L61:N61</f>
        <v>0</v>
      </c>
      <c r="I40" s="21">
        <v>0</v>
      </c>
      <c r="J40" s="143">
        <v>0</v>
      </c>
      <c r="K40" s="143"/>
      <c r="L40" s="143"/>
    </row>
    <row r="41" spans="1:12" x14ac:dyDescent="0.25">
      <c r="B41" s="582" t="s">
        <v>100</v>
      </c>
      <c r="C41" s="582"/>
      <c r="D41" s="582"/>
      <c r="E41" s="582"/>
      <c r="F41" s="582"/>
      <c r="G41" s="582"/>
      <c r="H41" s="111" cm="1">
        <f t="array" ref="H41:J41">'1. Detailed Budget'!L62:N62</f>
        <v>0</v>
      </c>
      <c r="I41" s="21">
        <v>0</v>
      </c>
      <c r="J41" s="143">
        <v>0</v>
      </c>
      <c r="K41" s="143"/>
      <c r="L41" s="143"/>
    </row>
    <row r="42" spans="1:12" x14ac:dyDescent="0.25">
      <c r="B42" s="582" t="s">
        <v>101</v>
      </c>
      <c r="C42" s="582"/>
      <c r="D42" s="582"/>
      <c r="E42" s="582"/>
      <c r="F42" s="582"/>
      <c r="G42" s="582"/>
      <c r="H42" s="111" cm="1">
        <f t="array" ref="H42:J42">'1. Detailed Budget'!L63:N63</f>
        <v>0</v>
      </c>
      <c r="I42" s="21">
        <v>0</v>
      </c>
      <c r="J42" s="143">
        <v>0</v>
      </c>
      <c r="K42" s="143"/>
      <c r="L42" s="143"/>
    </row>
    <row r="43" spans="1:12" x14ac:dyDescent="0.25">
      <c r="B43" s="582" t="s">
        <v>102</v>
      </c>
      <c r="C43" s="582"/>
      <c r="D43" s="582"/>
      <c r="E43" s="582"/>
      <c r="F43" s="582"/>
      <c r="G43" s="582"/>
      <c r="H43" s="111" cm="1">
        <f t="array" ref="H43:J43">'1. Detailed Budget'!L63:N63</f>
        <v>0</v>
      </c>
      <c r="I43" s="21">
        <v>0</v>
      </c>
      <c r="J43" s="143">
        <v>0</v>
      </c>
      <c r="K43" s="143"/>
      <c r="L43" s="143"/>
    </row>
    <row r="44" spans="1:12" x14ac:dyDescent="0.25">
      <c r="B44" s="582" t="s">
        <v>103</v>
      </c>
      <c r="C44" s="582"/>
      <c r="D44" s="582"/>
      <c r="E44" s="582"/>
      <c r="F44" s="582"/>
      <c r="G44" s="582"/>
      <c r="H44" s="111">
        <f>SUM('1. Detailed Budget'!L65:N69)</f>
        <v>0</v>
      </c>
      <c r="I44" s="21"/>
      <c r="J44" s="143"/>
      <c r="K44" s="143"/>
      <c r="L44" s="143"/>
    </row>
    <row r="45" spans="1:12" x14ac:dyDescent="0.25">
      <c r="B45" s="582" t="s">
        <v>104</v>
      </c>
      <c r="C45" s="582"/>
      <c r="D45" s="582"/>
      <c r="E45" s="582"/>
      <c r="F45" s="582"/>
      <c r="G45" s="582"/>
      <c r="H45" s="111">
        <f>SUM('1. Detailed Budget'!L70:N71)</f>
        <v>0</v>
      </c>
      <c r="I45" s="21"/>
      <c r="J45" s="143"/>
      <c r="K45" s="143"/>
      <c r="L45" s="143"/>
    </row>
    <row r="46" spans="1:12" x14ac:dyDescent="0.25">
      <c r="B46" s="583" t="s">
        <v>200</v>
      </c>
      <c r="C46" s="583"/>
      <c r="D46" s="583"/>
      <c r="E46" s="583"/>
      <c r="F46" s="583"/>
      <c r="G46" s="583"/>
      <c r="H46" s="111">
        <f>SUM(H40:H45)</f>
        <v>0</v>
      </c>
      <c r="I46" s="21"/>
      <c r="J46" s="143"/>
      <c r="K46" s="143"/>
      <c r="L46" s="143"/>
    </row>
    <row r="47" spans="1:12" x14ac:dyDescent="0.25">
      <c r="B47" s="570" t="s">
        <v>105</v>
      </c>
      <c r="C47" s="570"/>
      <c r="D47" s="570"/>
      <c r="E47" s="570"/>
      <c r="F47" s="570"/>
      <c r="G47" s="570"/>
      <c r="H47" s="111">
        <f>SUM(H46,H38,H30,H29,H28,H26)</f>
        <v>0</v>
      </c>
      <c r="I47" s="21"/>
      <c r="J47" s="143"/>
      <c r="K47" s="143"/>
      <c r="L47" s="143"/>
    </row>
    <row r="48" spans="1:12" x14ac:dyDescent="0.25">
      <c r="B48" s="563" t="s">
        <v>106</v>
      </c>
      <c r="C48" s="564"/>
      <c r="D48" s="564"/>
      <c r="E48" s="564"/>
      <c r="F48" s="564"/>
      <c r="G48" s="584"/>
      <c r="H48" s="112"/>
      <c r="I48" s="22"/>
      <c r="J48" s="143"/>
      <c r="K48" s="143"/>
      <c r="L48" s="143"/>
    </row>
    <row r="49" spans="2:12" x14ac:dyDescent="0.25">
      <c r="B49" s="585" t="s">
        <v>107</v>
      </c>
      <c r="C49" s="586"/>
      <c r="D49" s="586"/>
      <c r="E49" s="586"/>
      <c r="F49" s="586"/>
      <c r="G49" s="587"/>
      <c r="H49" s="111" cm="1">
        <f t="array" ref="H49:J49">'1. Detailed Budget'!L83:N83</f>
        <v>0</v>
      </c>
      <c r="I49" s="21">
        <v>0</v>
      </c>
      <c r="J49" s="143">
        <v>0</v>
      </c>
      <c r="K49" s="143"/>
      <c r="L49" s="143"/>
    </row>
    <row r="50" spans="2:12" x14ac:dyDescent="0.25">
      <c r="B50" s="570" t="s">
        <v>108</v>
      </c>
      <c r="C50" s="570"/>
      <c r="D50" s="570"/>
      <c r="E50" s="570"/>
      <c r="F50" s="570"/>
      <c r="G50" s="570"/>
      <c r="H50" s="111">
        <f>SUM(H49,H47)</f>
        <v>0</v>
      </c>
      <c r="I50" s="21"/>
      <c r="J50" s="143"/>
      <c r="K50" s="143"/>
      <c r="L50" s="143"/>
    </row>
    <row r="51" spans="2:12" x14ac:dyDescent="0.25">
      <c r="B51" s="570" t="s">
        <v>109</v>
      </c>
      <c r="C51" s="570"/>
      <c r="D51" s="570"/>
      <c r="E51" s="570"/>
      <c r="F51" s="570"/>
      <c r="G51" s="570"/>
      <c r="H51" s="111">
        <f>'1. Detailed Budget'!L85</f>
        <v>0</v>
      </c>
      <c r="I51" s="21"/>
      <c r="J51" s="143"/>
      <c r="K51" s="143"/>
      <c r="L51" s="143"/>
    </row>
    <row r="52" spans="2:12" x14ac:dyDescent="0.25">
      <c r="B52" s="570" t="s">
        <v>110</v>
      </c>
      <c r="C52" s="570"/>
      <c r="D52" s="570"/>
      <c r="E52" s="570"/>
      <c r="F52" s="570"/>
      <c r="G52" s="570"/>
      <c r="H52" s="111">
        <f>SUM(H50:H51)</f>
        <v>0</v>
      </c>
      <c r="I52" s="21"/>
      <c r="J52" s="143"/>
      <c r="K52" s="143"/>
      <c r="L52" s="143"/>
    </row>
    <row r="53" spans="2:12" ht="15.75" thickBot="1" x14ac:dyDescent="0.3">
      <c r="B53" s="25"/>
      <c r="C53" s="26"/>
      <c r="D53" s="26"/>
      <c r="E53" s="26"/>
      <c r="F53" s="26"/>
      <c r="G53" s="15"/>
      <c r="H53" s="122"/>
      <c r="I53" s="24"/>
      <c r="J53" s="143"/>
      <c r="K53" s="143"/>
      <c r="L53" s="143"/>
    </row>
    <row r="54" spans="2:12" ht="16.5" thickTop="1" thickBot="1" x14ac:dyDescent="0.3">
      <c r="B54" s="571" t="s">
        <v>111</v>
      </c>
      <c r="C54" s="572"/>
      <c r="D54" s="572"/>
      <c r="E54" s="572"/>
      <c r="F54" s="572"/>
      <c r="G54" s="573" t="s">
        <v>74</v>
      </c>
      <c r="H54" s="574"/>
      <c r="I54" s="575"/>
      <c r="J54" s="143"/>
      <c r="K54" s="143"/>
      <c r="L54" s="143"/>
    </row>
    <row r="55" spans="2:12" ht="16.5" x14ac:dyDescent="0.3">
      <c r="B55" s="576"/>
      <c r="C55" s="577"/>
      <c r="D55" s="577"/>
      <c r="E55" s="577"/>
      <c r="F55" s="578"/>
      <c r="G55" s="579" t="s">
        <v>112</v>
      </c>
      <c r="H55" s="580"/>
      <c r="I55" s="581"/>
      <c r="J55" s="143"/>
      <c r="K55" s="143"/>
      <c r="L55" s="143"/>
    </row>
    <row r="56" spans="2:12" ht="22.5" x14ac:dyDescent="0.25">
      <c r="B56" s="563" t="s">
        <v>113</v>
      </c>
      <c r="C56" s="564"/>
      <c r="D56" s="564"/>
      <c r="E56" s="564"/>
      <c r="F56" s="564"/>
      <c r="G56" s="27" t="s">
        <v>114</v>
      </c>
      <c r="H56" s="28" t="s">
        <v>115</v>
      </c>
      <c r="I56" s="137" t="s">
        <v>116</v>
      </c>
      <c r="J56" s="143"/>
      <c r="K56" s="143"/>
      <c r="L56" s="143"/>
    </row>
    <row r="57" spans="2:12" ht="15.75" thickBot="1" x14ac:dyDescent="0.3">
      <c r="B57" s="565"/>
      <c r="C57" s="566"/>
      <c r="D57" s="566"/>
      <c r="E57" s="566"/>
      <c r="F57" s="567"/>
      <c r="G57" s="29"/>
      <c r="H57" s="30"/>
      <c r="I57" s="31"/>
      <c r="J57" s="143"/>
      <c r="K57" s="143"/>
      <c r="L57" s="143"/>
    </row>
    <row r="58" spans="2:12" ht="15.75" thickTop="1" x14ac:dyDescent="0.25">
      <c r="B58" s="13"/>
      <c r="C58" s="13"/>
      <c r="D58" s="13"/>
      <c r="E58" s="32"/>
      <c r="F58" s="32"/>
      <c r="G58" s="32"/>
      <c r="H58" s="32"/>
      <c r="I58" s="32"/>
      <c r="J58" s="143"/>
      <c r="K58" s="143"/>
      <c r="L58" s="143"/>
    </row>
    <row r="59" spans="2:12" x14ac:dyDescent="0.25">
      <c r="B59" s="13"/>
      <c r="C59" s="13"/>
      <c r="D59" s="13"/>
      <c r="E59" s="32" t="s">
        <v>117</v>
      </c>
      <c r="F59" s="13"/>
      <c r="G59" s="13"/>
      <c r="H59" s="14"/>
      <c r="I59" s="13"/>
      <c r="J59" s="143"/>
      <c r="K59" s="143"/>
      <c r="L59" s="143"/>
    </row>
  </sheetData>
  <sheetProtection algorithmName="SHA-512" hashValue="YIPni7IX7j22L0ShXEWFaHzz2B2ybCLzAAWTTCHyLsL+yzG5Ai1+vA7HnGgB128XvA9ZJj8JMeJqpijps118FA==" saltValue="t8KSRWA0O81bsTz1ARKIAA==" spinCount="100000" sheet="1" objects="1" scenarios="1"/>
  <mergeCells count="63">
    <mergeCell ref="B2:E3"/>
    <mergeCell ref="F2:G2"/>
    <mergeCell ref="F3:I3"/>
    <mergeCell ref="F4:G4"/>
    <mergeCell ref="H4:I4"/>
    <mergeCell ref="A4:D4"/>
    <mergeCell ref="E8:G8"/>
    <mergeCell ref="B10:C10"/>
    <mergeCell ref="F5:G5"/>
    <mergeCell ref="F6:G6"/>
    <mergeCell ref="F7:G7"/>
    <mergeCell ref="A8:D9"/>
    <mergeCell ref="A7:D7"/>
    <mergeCell ref="A5:D5"/>
    <mergeCell ref="H31:H37"/>
    <mergeCell ref="I31:I37"/>
    <mergeCell ref="B33:G33"/>
    <mergeCell ref="B24:G24"/>
    <mergeCell ref="B26:G26"/>
    <mergeCell ref="B28:G28"/>
    <mergeCell ref="B34:C34"/>
    <mergeCell ref="A27:G27"/>
    <mergeCell ref="A25:G25"/>
    <mergeCell ref="B29:G29"/>
    <mergeCell ref="B30:G30"/>
    <mergeCell ref="B31:G32"/>
    <mergeCell ref="B49:G49"/>
    <mergeCell ref="B38:G38"/>
    <mergeCell ref="B40:G40"/>
    <mergeCell ref="B41:G41"/>
    <mergeCell ref="B42:G42"/>
    <mergeCell ref="B43:G43"/>
    <mergeCell ref="A39:G39"/>
    <mergeCell ref="B56:F56"/>
    <mergeCell ref="B57:F57"/>
    <mergeCell ref="I8:I9"/>
    <mergeCell ref="H8:H9"/>
    <mergeCell ref="B50:G50"/>
    <mergeCell ref="B51:G51"/>
    <mergeCell ref="B52:G52"/>
    <mergeCell ref="B54:F54"/>
    <mergeCell ref="G54:I54"/>
    <mergeCell ref="B55:F55"/>
    <mergeCell ref="G55:I55"/>
    <mergeCell ref="B44:G44"/>
    <mergeCell ref="B45:G45"/>
    <mergeCell ref="B46:G46"/>
    <mergeCell ref="B47:G47"/>
    <mergeCell ref="B48:G48"/>
    <mergeCell ref="C23:D23"/>
    <mergeCell ref="B36:C36"/>
    <mergeCell ref="B37:C37"/>
    <mergeCell ref="B35:C35"/>
    <mergeCell ref="B11:C11"/>
    <mergeCell ref="C22:D22"/>
    <mergeCell ref="C21:D21"/>
    <mergeCell ref="C20:D20"/>
    <mergeCell ref="C19:D19"/>
    <mergeCell ref="B12:C12"/>
    <mergeCell ref="B13:C13"/>
    <mergeCell ref="B14:C14"/>
    <mergeCell ref="A17:D17"/>
    <mergeCell ref="C16:D16"/>
  </mergeCells>
  <pageMargins left="0.25" right="0.25" top="0.75" bottom="0.75" header="0.3" footer="0.3"/>
  <pageSetup scale="79"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E9A7-162C-47F3-AD2E-BABAC18BCC0B}">
  <dimension ref="A1:R59"/>
  <sheetViews>
    <sheetView topLeftCell="A26" workbookViewId="0">
      <selection activeCell="H52" sqref="H52"/>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'1. Detailed Budget'!Q21</f>
        <v>0</v>
      </c>
      <c r="F10" s="20">
        <f>'1. Detailed Budget'!R21</f>
        <v>0</v>
      </c>
      <c r="G10" s="20">
        <f>'1. Detailed Budget'!S21</f>
        <v>0</v>
      </c>
      <c r="H10" s="120" t="str">
        <f>'1. Detailed Budget'!T21</f>
        <v xml:space="preserve"> </v>
      </c>
      <c r="I10" s="40"/>
    </row>
    <row r="11" spans="1:15" x14ac:dyDescent="0.25">
      <c r="A11" s="44">
        <v>2</v>
      </c>
      <c r="B11" s="558">
        <f>'1. Detailed Budget'!B22</f>
        <v>0</v>
      </c>
      <c r="C11" s="559"/>
      <c r="D11" s="41">
        <f>'1. Detailed Budget'!C22</f>
        <v>0</v>
      </c>
      <c r="E11" s="20">
        <f>'1. Detailed Budget'!Q22</f>
        <v>0</v>
      </c>
      <c r="F11" s="20">
        <f>'1. Detailed Budget'!R22</f>
        <v>0</v>
      </c>
      <c r="G11" s="20">
        <f>'1. Detailed Budget'!S22</f>
        <v>0</v>
      </c>
      <c r="H11" s="120" t="str">
        <f>'1. Detailed Budget'!T22</f>
        <v xml:space="preserve"> </v>
      </c>
      <c r="I11" s="40"/>
    </row>
    <row r="12" spans="1:15" x14ac:dyDescent="0.25">
      <c r="A12" s="44" t="s">
        <v>86</v>
      </c>
      <c r="B12" s="558">
        <f>'1. Detailed Budget'!B23</f>
        <v>0</v>
      </c>
      <c r="C12" s="559"/>
      <c r="D12" s="41">
        <f>'1. Detailed Budget'!C23</f>
        <v>0</v>
      </c>
      <c r="E12" s="20">
        <f>'1. Detailed Budget'!Q23</f>
        <v>0</v>
      </c>
      <c r="F12" s="20">
        <f>'1. Detailed Budget'!R23</f>
        <v>0</v>
      </c>
      <c r="G12" s="20">
        <f>'1. Detailed Budget'!S23</f>
        <v>0</v>
      </c>
      <c r="H12" s="120" t="str">
        <f>'1. Detailed Budget'!T23</f>
        <v xml:space="preserve"> </v>
      </c>
      <c r="I12" s="40"/>
    </row>
    <row r="13" spans="1:15" x14ac:dyDescent="0.25">
      <c r="A13" s="44" t="s">
        <v>87</v>
      </c>
      <c r="B13" s="558">
        <f>'1. Detailed Budget'!B24</f>
        <v>0</v>
      </c>
      <c r="C13" s="559"/>
      <c r="D13" s="41">
        <f>'1. Detailed Budget'!C24</f>
        <v>0</v>
      </c>
      <c r="E13" s="20">
        <f>'1. Detailed Budget'!Q24</f>
        <v>0</v>
      </c>
      <c r="F13" s="20">
        <f>'1. Detailed Budget'!R24</f>
        <v>0</v>
      </c>
      <c r="G13" s="20">
        <f>'1. Detailed Budget'!S24</f>
        <v>0</v>
      </c>
      <c r="H13" s="120" t="str">
        <f>'1. Detailed Budget'!T24</f>
        <v xml:space="preserve"> </v>
      </c>
      <c r="I13" s="40"/>
    </row>
    <row r="14" spans="1:15" x14ac:dyDescent="0.25">
      <c r="A14" s="44" t="s">
        <v>88</v>
      </c>
      <c r="B14" s="558">
        <f>'1. Detailed Budget'!B25</f>
        <v>0</v>
      </c>
      <c r="C14" s="559"/>
      <c r="D14" s="41">
        <f>'1. Detailed Budget'!C25</f>
        <v>0</v>
      </c>
      <c r="E14" s="20">
        <f>'1. Detailed Budget'!Q25</f>
        <v>0</v>
      </c>
      <c r="F14" s="20">
        <f>'1. Detailed Budget'!R25</f>
        <v>0</v>
      </c>
      <c r="G14" s="20">
        <f>'1. Detailed Budget'!S25</f>
        <v>0</v>
      </c>
      <c r="H14" s="120" t="str">
        <f>'1. Detailed Budget'!T25</f>
        <v xml:space="preserve"> </v>
      </c>
      <c r="I14" s="40"/>
    </row>
    <row r="15" spans="1:15" ht="15.75" x14ac:dyDescent="0.25">
      <c r="A15" s="43" t="s">
        <v>180</v>
      </c>
      <c r="B15" s="110" t="str">
        <f>"("&amp; COUNTIF('1. Detailed Budget'!B28:B32, "*")&amp;")"</f>
        <v>(0)</v>
      </c>
      <c r="C15" s="103" t="s">
        <v>179</v>
      </c>
      <c r="D15" s="42"/>
      <c r="E15" s="20">
        <f>SUM('1. Detailed Budget'!Q28:Q32)</f>
        <v>0</v>
      </c>
      <c r="F15" s="20">
        <f>SUM('1. Detailed Budget'!R28:R32)</f>
        <v>0</v>
      </c>
      <c r="G15" s="20">
        <f>SUM('1. Detailed Budget'!S28:S32)</f>
        <v>0</v>
      </c>
      <c r="H15" s="120">
        <f>SUM('1. Detailed Budget'!T28:T32)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18" x14ac:dyDescent="0.25">
      <c r="A17" s="560" t="s">
        <v>89</v>
      </c>
      <c r="B17" s="560"/>
      <c r="C17" s="560"/>
      <c r="D17" s="561"/>
      <c r="E17" s="104"/>
      <c r="F17" s="104"/>
      <c r="G17" s="104"/>
      <c r="H17" s="121"/>
      <c r="I17" s="104"/>
    </row>
    <row r="18" spans="1:18" x14ac:dyDescent="0.25">
      <c r="A18" s="97">
        <v>1</v>
      </c>
      <c r="B18" s="2" t="str">
        <f>"("&amp; COUNTIF('1. Detailed Budget'!C35:C39, "Post Doc")&amp;")"</f>
        <v>(0)</v>
      </c>
      <c r="C18" s="21" t="s">
        <v>189</v>
      </c>
      <c r="D18" s="19"/>
      <c r="E18" s="108">
        <f>SUMIF('1. Detailed Budget'!C35:C39,"Post Doc",'1. Detailed Budget'!Q35:Q39)</f>
        <v>0</v>
      </c>
      <c r="F18" s="20"/>
      <c r="G18" s="20"/>
      <c r="H18" s="120">
        <f>SUMIF('1. Detailed Budget'!C35:C39,"Post Doc",'1. Detailed Budget'!T35:T39)</f>
        <v>0</v>
      </c>
      <c r="I18" s="40"/>
    </row>
    <row r="19" spans="1:18" x14ac:dyDescent="0.25">
      <c r="A19" s="97">
        <v>2</v>
      </c>
      <c r="B19" s="2" t="str">
        <f>"("&amp; COUNTIF('1. Detailed Budget'!C35:C39, "Other Key Personnel")&amp;")"</f>
        <v>(0)</v>
      </c>
      <c r="C19" s="552" t="s">
        <v>190</v>
      </c>
      <c r="D19" s="553"/>
      <c r="E19" s="109">
        <f>SUMIF('1. Detailed Budget'!C35:C39,"Other Key Personnel",'1. Detailed Budget'!Q35:Q39)</f>
        <v>0</v>
      </c>
      <c r="F19" s="20"/>
      <c r="G19" s="20"/>
      <c r="H19" s="120">
        <f>SUMIF('1. Detailed Budget'!C35:C39,"Other Key Personnel",'1. Detailed Budget'!T35:T39)</f>
        <v>0</v>
      </c>
      <c r="I19" s="40"/>
    </row>
    <row r="20" spans="1:18" x14ac:dyDescent="0.25">
      <c r="A20" s="97">
        <v>3</v>
      </c>
      <c r="B20" s="2" t="str">
        <f>"("&amp; COUNTIF('1. Detailed Budget'!C35:C39, "Graduate Student")&amp;")"</f>
        <v>(0)</v>
      </c>
      <c r="C20" s="552" t="s">
        <v>188</v>
      </c>
      <c r="D20" s="553"/>
      <c r="E20" s="4">
        <f>SUMIF('1. Detailed Budget'!C35:C39,"Graduate Student",'1. Detailed Budget'!Q35:Q39)</f>
        <v>0</v>
      </c>
      <c r="F20" s="21"/>
      <c r="G20" s="21"/>
      <c r="H20" s="120">
        <f>SUMIF('1. Detailed Budget'!C35:C39,"Graduate Student",'1. Detailed Budget'!T35:T39)</f>
        <v>0</v>
      </c>
      <c r="I20" s="40"/>
    </row>
    <row r="21" spans="1:18" x14ac:dyDescent="0.25">
      <c r="A21" s="97">
        <v>4</v>
      </c>
      <c r="B21" s="2" t="str">
        <f>"("&amp; COUNTIF('1. Detailed Budget'!C35:C39, "Undergrad Student")&amp;")"</f>
        <v>(0)</v>
      </c>
      <c r="C21" s="552" t="s">
        <v>187</v>
      </c>
      <c r="D21" s="553"/>
      <c r="E21" s="4">
        <f>SUMIF('1. Detailed Budget'!C35:C39,"Undergrad Student",'1. Detailed Budget'!Q35:Q39)</f>
        <v>0</v>
      </c>
      <c r="F21" s="21"/>
      <c r="G21" s="21"/>
      <c r="H21" s="120">
        <f>SUMIF('1. Detailed Budget'!C35:C39,"Undergrad Student",'1. Detailed Budget'!T35:T39)</f>
        <v>0</v>
      </c>
      <c r="I21" s="40"/>
    </row>
    <row r="22" spans="1:18" x14ac:dyDescent="0.25">
      <c r="A22" s="97">
        <v>5</v>
      </c>
      <c r="B22" s="2" t="str">
        <f>"("&amp; COUNTIF('1. Detailed Budget'!C35:C39, "Secretarial/Clerical")&amp;")"</f>
        <v>(0)</v>
      </c>
      <c r="C22" s="552" t="s">
        <v>186</v>
      </c>
      <c r="D22" s="553"/>
      <c r="E22" s="4">
        <f>SUMIF('1. Detailed Budget'!C35:C39,"Secretarial/Clerical",'1. Detailed Budget'!Q35:Q39)</f>
        <v>0</v>
      </c>
      <c r="F22" s="21"/>
      <c r="G22" s="21"/>
      <c r="H22" s="120">
        <f>SUMIF('1. Detailed Budget'!C35:C39,"Secretarial/Clerical",'1. Detailed Budget'!T35:T39)</f>
        <v>0</v>
      </c>
      <c r="I22" s="40"/>
    </row>
    <row r="23" spans="1:18" x14ac:dyDescent="0.25">
      <c r="A23" s="97">
        <v>6</v>
      </c>
      <c r="B23" s="2" t="str">
        <f>"("&amp; COUNTIF('1. Detailed Budget'!C35:C39, "Other")&amp;")"</f>
        <v>(0)</v>
      </c>
      <c r="C23" s="552" t="s">
        <v>185</v>
      </c>
      <c r="D23" s="553"/>
      <c r="E23" s="4">
        <f>SUMIF('1. Detailed Budget'!C35:C39,"Other",'1. Detailed Budget'!Q35:Q39)</f>
        <v>0</v>
      </c>
      <c r="F23" s="21"/>
      <c r="G23" s="21"/>
      <c r="H23" s="120">
        <f>SUMIF('1. Detailed Budget'!C35:C39,"Other",'1. Detailed Budget'!T35:T39)</f>
        <v>0</v>
      </c>
      <c r="I23" s="40"/>
    </row>
    <row r="24" spans="1:18" x14ac:dyDescent="0.25">
      <c r="B24" s="583" t="s">
        <v>90</v>
      </c>
      <c r="C24" s="583"/>
      <c r="D24" s="583"/>
      <c r="E24" s="583"/>
      <c r="F24" s="583"/>
      <c r="G24" s="583"/>
      <c r="H24" s="120">
        <f>SUM(H18:H23,H16)</f>
        <v>0</v>
      </c>
      <c r="I24" s="40"/>
    </row>
    <row r="25" spans="1:18" x14ac:dyDescent="0.25">
      <c r="A25" s="555" t="s">
        <v>91</v>
      </c>
      <c r="B25" s="555"/>
      <c r="C25" s="555"/>
      <c r="D25" s="555"/>
      <c r="E25" s="555"/>
      <c r="F25" s="555"/>
      <c r="G25" s="593"/>
      <c r="H25" s="120">
        <f>'1. Detailed Budget'!U40</f>
        <v>0</v>
      </c>
      <c r="I25" s="40"/>
    </row>
    <row r="26" spans="1:18" x14ac:dyDescent="0.25">
      <c r="B26" s="583" t="s">
        <v>92</v>
      </c>
      <c r="C26" s="583"/>
      <c r="D26" s="583"/>
      <c r="E26" s="583"/>
      <c r="F26" s="583"/>
      <c r="G26" s="583"/>
      <c r="H26" s="120">
        <f>SUM(H24,H25)</f>
        <v>0</v>
      </c>
      <c r="I26" s="40"/>
    </row>
    <row r="27" spans="1:18" x14ac:dyDescent="0.25">
      <c r="A27" s="591" t="s">
        <v>93</v>
      </c>
      <c r="B27" s="591"/>
      <c r="C27" s="591"/>
      <c r="D27" s="591"/>
      <c r="E27" s="591"/>
      <c r="F27" s="591"/>
      <c r="G27" s="592"/>
      <c r="H27" s="121"/>
      <c r="I27" s="104"/>
    </row>
    <row r="28" spans="1:18" x14ac:dyDescent="0.25">
      <c r="B28" s="583" t="s">
        <v>94</v>
      </c>
      <c r="C28" s="583"/>
      <c r="D28" s="583"/>
      <c r="E28" s="583"/>
      <c r="F28" s="583"/>
      <c r="G28" s="583"/>
      <c r="H28" s="111" cm="1">
        <f t="array" ref="H28:J28">'1. Detailed Budget'!T48:V48</f>
        <v>0</v>
      </c>
      <c r="I28" s="21">
        <v>0</v>
      </c>
      <c r="J28" s="143">
        <v>0</v>
      </c>
      <c r="K28" s="143"/>
      <c r="L28" s="143"/>
      <c r="M28" s="143"/>
      <c r="N28" s="143"/>
      <c r="O28" s="143"/>
      <c r="P28" s="143"/>
      <c r="Q28" s="143"/>
      <c r="R28" s="143"/>
    </row>
    <row r="29" spans="1:18" x14ac:dyDescent="0.25">
      <c r="B29" s="552" t="s">
        <v>95</v>
      </c>
      <c r="C29" s="562"/>
      <c r="D29" s="562"/>
      <c r="E29" s="562"/>
      <c r="F29" s="562"/>
      <c r="G29" s="553"/>
      <c r="H29" s="111" cm="1">
        <f t="array" ref="H29:J29">'1. Detailed Budget'!T50:V50</f>
        <v>0</v>
      </c>
      <c r="I29" s="21">
        <v>0</v>
      </c>
      <c r="J29" s="143">
        <v>0</v>
      </c>
      <c r="K29" s="143"/>
      <c r="L29" s="143"/>
      <c r="M29" s="143"/>
      <c r="N29" s="143"/>
      <c r="O29" s="143"/>
      <c r="P29" s="143"/>
      <c r="Q29" s="143"/>
      <c r="R29" s="143"/>
    </row>
    <row r="30" spans="1:18" x14ac:dyDescent="0.25">
      <c r="B30" s="594" t="s">
        <v>96</v>
      </c>
      <c r="C30" s="595"/>
      <c r="D30" s="595"/>
      <c r="E30" s="595"/>
      <c r="F30" s="595"/>
      <c r="G30" s="596"/>
      <c r="H30" s="135" cm="1">
        <f t="array" ref="H30:J30">'1. Detailed Budget'!T51:V51</f>
        <v>0</v>
      </c>
      <c r="I30" s="21">
        <v>0</v>
      </c>
      <c r="J30" s="143">
        <v>0</v>
      </c>
      <c r="K30" s="143"/>
      <c r="L30" s="143"/>
      <c r="M30" s="143"/>
      <c r="N30" s="143"/>
      <c r="O30" s="143"/>
      <c r="P30" s="143"/>
      <c r="Q30" s="143"/>
      <c r="R30" s="143"/>
    </row>
    <row r="31" spans="1:18" x14ac:dyDescent="0.25">
      <c r="B31" s="597"/>
      <c r="C31" s="598"/>
      <c r="D31" s="598"/>
      <c r="E31" s="598"/>
      <c r="F31" s="598"/>
      <c r="G31" s="599"/>
      <c r="H31" s="588"/>
      <c r="I31" s="589"/>
      <c r="J31" s="143"/>
      <c r="K31" s="143"/>
      <c r="L31" s="143"/>
      <c r="M31" s="143"/>
      <c r="N31" s="143"/>
      <c r="O31" s="143"/>
      <c r="P31" s="143"/>
      <c r="Q31" s="143"/>
      <c r="R31" s="143"/>
    </row>
    <row r="32" spans="1:18" x14ac:dyDescent="0.25">
      <c r="B32" s="600"/>
      <c r="C32" s="601"/>
      <c r="D32" s="601"/>
      <c r="E32" s="601"/>
      <c r="F32" s="601"/>
      <c r="G32" s="602"/>
      <c r="H32" s="588"/>
      <c r="I32" s="589"/>
      <c r="J32" s="143"/>
      <c r="K32" s="143"/>
      <c r="L32" s="143"/>
      <c r="M32" s="143"/>
      <c r="N32" s="143"/>
      <c r="O32" s="143"/>
      <c r="P32" s="143"/>
      <c r="Q32" s="143"/>
      <c r="R32" s="143"/>
    </row>
    <row r="33" spans="1:18" x14ac:dyDescent="0.25">
      <c r="B33" s="571" t="s">
        <v>97</v>
      </c>
      <c r="C33" s="572"/>
      <c r="D33" s="572"/>
      <c r="E33" s="572"/>
      <c r="F33" s="572"/>
      <c r="G33" s="590"/>
      <c r="H33" s="588"/>
      <c r="I33" s="589"/>
      <c r="J33" s="143"/>
      <c r="K33" s="143"/>
      <c r="L33" s="143"/>
      <c r="M33" s="143"/>
      <c r="N33" s="143"/>
      <c r="O33" s="143"/>
      <c r="P33" s="143"/>
      <c r="Q33" s="143"/>
      <c r="R33" s="143"/>
    </row>
    <row r="34" spans="1:18" x14ac:dyDescent="0.25">
      <c r="B34" s="554" t="s">
        <v>192</v>
      </c>
      <c r="C34" s="555"/>
      <c r="D34" s="123">
        <f>'1. Detailed Budget'!T55</f>
        <v>0</v>
      </c>
      <c r="E34" s="123"/>
      <c r="F34" s="123"/>
      <c r="G34" s="124"/>
      <c r="H34" s="588"/>
      <c r="I34" s="589"/>
      <c r="J34" s="143"/>
      <c r="K34" s="143"/>
      <c r="L34" s="143"/>
      <c r="M34" s="143"/>
      <c r="N34" s="143"/>
      <c r="O34" s="143"/>
      <c r="P34" s="143"/>
      <c r="Q34" s="143"/>
      <c r="R34" s="143"/>
    </row>
    <row r="35" spans="1:18" x14ac:dyDescent="0.25">
      <c r="B35" s="554" t="s">
        <v>193</v>
      </c>
      <c r="C35" s="555"/>
      <c r="D35" s="123">
        <f>'1. Detailed Budget'!T56</f>
        <v>0</v>
      </c>
      <c r="E35" s="123"/>
      <c r="F35" s="123"/>
      <c r="G35" s="124"/>
      <c r="H35" s="588"/>
      <c r="I35" s="589"/>
      <c r="J35" s="143"/>
      <c r="K35" s="143"/>
      <c r="L35" s="143"/>
      <c r="M35" s="143"/>
      <c r="N35" s="143"/>
      <c r="O35" s="143"/>
      <c r="P35" s="143"/>
      <c r="Q35" s="143"/>
      <c r="R35" s="143"/>
    </row>
    <row r="36" spans="1:18" x14ac:dyDescent="0.25">
      <c r="B36" s="554" t="s">
        <v>194</v>
      </c>
      <c r="C36" s="555"/>
      <c r="D36" s="123">
        <f>'1. Detailed Budget'!T57</f>
        <v>0</v>
      </c>
      <c r="E36" s="123"/>
      <c r="F36" s="123"/>
      <c r="G36" s="124"/>
      <c r="H36" s="588"/>
      <c r="I36" s="589"/>
      <c r="J36" s="143"/>
      <c r="K36" s="143"/>
      <c r="L36" s="143"/>
      <c r="M36" s="143"/>
      <c r="N36" s="143"/>
      <c r="O36" s="143"/>
      <c r="P36" s="143"/>
      <c r="Q36" s="143"/>
      <c r="R36" s="143"/>
    </row>
    <row r="37" spans="1:18" x14ac:dyDescent="0.25">
      <c r="B37" s="556" t="s">
        <v>195</v>
      </c>
      <c r="C37" s="557"/>
      <c r="D37" s="125">
        <f>SUM('1. Detailed Budget'!T54,'1. Detailed Budget'!T58)</f>
        <v>0</v>
      </c>
      <c r="E37" s="125"/>
      <c r="F37" s="125"/>
      <c r="G37" s="126"/>
      <c r="H37" s="588"/>
      <c r="I37" s="589"/>
      <c r="J37" s="143"/>
      <c r="K37" s="143"/>
      <c r="L37" s="143"/>
      <c r="M37" s="143"/>
      <c r="N37" s="143"/>
      <c r="O37" s="143"/>
      <c r="P37" s="143"/>
      <c r="Q37" s="143"/>
      <c r="R37" s="143"/>
    </row>
    <row r="38" spans="1:18" x14ac:dyDescent="0.25">
      <c r="B38" s="552" t="s">
        <v>197</v>
      </c>
      <c r="C38" s="562"/>
      <c r="D38" s="562"/>
      <c r="E38" s="562"/>
      <c r="F38" s="562"/>
      <c r="G38" s="553"/>
      <c r="H38" s="111" cm="1">
        <f t="array" ref="H38:J38">'1. Detailed Budget'!T59:V59</f>
        <v>0</v>
      </c>
      <c r="I38" s="21">
        <v>0</v>
      </c>
      <c r="J38" s="143">
        <v>0</v>
      </c>
      <c r="K38" s="143"/>
      <c r="L38" s="143"/>
      <c r="M38" s="143"/>
      <c r="N38" s="143"/>
      <c r="O38" s="143"/>
      <c r="P38" s="143"/>
      <c r="Q38" s="143"/>
      <c r="R38" s="143"/>
    </row>
    <row r="39" spans="1:18" x14ac:dyDescent="0.25">
      <c r="A39" s="560" t="s">
        <v>98</v>
      </c>
      <c r="B39" s="560"/>
      <c r="C39" s="560"/>
      <c r="D39" s="560"/>
      <c r="E39" s="560"/>
      <c r="F39" s="560"/>
      <c r="G39" s="561"/>
      <c r="H39" s="112"/>
      <c r="I39" s="22"/>
      <c r="J39" s="143"/>
      <c r="K39" s="143"/>
      <c r="L39" s="143"/>
      <c r="M39" s="143"/>
      <c r="N39" s="143"/>
      <c r="O39" s="143"/>
      <c r="P39" s="143"/>
      <c r="Q39" s="143"/>
      <c r="R39" s="143"/>
    </row>
    <row r="40" spans="1:18" x14ac:dyDescent="0.25">
      <c r="B40" s="582" t="s">
        <v>99</v>
      </c>
      <c r="C40" s="582"/>
      <c r="D40" s="582"/>
      <c r="E40" s="582"/>
      <c r="F40" s="582"/>
      <c r="G40" s="582"/>
      <c r="H40" s="111" cm="1">
        <f t="array" ref="H40:J40">'1. Detailed Budget'!T61:V61</f>
        <v>0</v>
      </c>
      <c r="I40" s="21">
        <v>0</v>
      </c>
      <c r="J40" s="143">
        <v>0</v>
      </c>
      <c r="K40" s="143"/>
      <c r="L40" s="143"/>
      <c r="M40" s="143"/>
      <c r="N40" s="143"/>
      <c r="O40" s="143"/>
      <c r="P40" s="143"/>
      <c r="Q40" s="143"/>
      <c r="R40" s="143"/>
    </row>
    <row r="41" spans="1:18" x14ac:dyDescent="0.25">
      <c r="B41" s="582" t="s">
        <v>100</v>
      </c>
      <c r="C41" s="582"/>
      <c r="D41" s="582"/>
      <c r="E41" s="582"/>
      <c r="F41" s="582"/>
      <c r="G41" s="582"/>
      <c r="H41" s="111" cm="1">
        <f t="array" ref="H41:J41">'1. Detailed Budget'!T62:V62</f>
        <v>0</v>
      </c>
      <c r="I41" s="21">
        <v>0</v>
      </c>
      <c r="J41" s="143">
        <v>0</v>
      </c>
      <c r="K41" s="143"/>
      <c r="L41" s="143"/>
      <c r="M41" s="143"/>
      <c r="N41" s="143"/>
      <c r="O41" s="143"/>
      <c r="P41" s="143"/>
      <c r="Q41" s="143"/>
      <c r="R41" s="143"/>
    </row>
    <row r="42" spans="1:18" x14ac:dyDescent="0.25">
      <c r="B42" s="582" t="s">
        <v>101</v>
      </c>
      <c r="C42" s="582"/>
      <c r="D42" s="582"/>
      <c r="E42" s="582"/>
      <c r="F42" s="582"/>
      <c r="G42" s="582"/>
      <c r="H42" s="111" cm="1">
        <f t="array" ref="H42:J42">'1. Detailed Budget'!T63:V63</f>
        <v>0</v>
      </c>
      <c r="I42" s="21">
        <v>0</v>
      </c>
      <c r="J42" s="143">
        <v>0</v>
      </c>
      <c r="K42" s="143"/>
      <c r="L42" s="143"/>
      <c r="M42" s="143"/>
      <c r="N42" s="143"/>
      <c r="O42" s="143"/>
      <c r="P42" s="143"/>
      <c r="Q42" s="143"/>
      <c r="R42" s="143"/>
    </row>
    <row r="43" spans="1:18" x14ac:dyDescent="0.25">
      <c r="B43" s="582" t="s">
        <v>102</v>
      </c>
      <c r="C43" s="582"/>
      <c r="D43" s="582"/>
      <c r="E43" s="582"/>
      <c r="F43" s="582"/>
      <c r="G43" s="582"/>
      <c r="H43" s="111" cm="1">
        <f t="array" ref="H43:J43">'1. Detailed Budget'!T64:V64</f>
        <v>0</v>
      </c>
      <c r="I43" s="21">
        <v>0</v>
      </c>
      <c r="J43" s="143">
        <v>0</v>
      </c>
      <c r="K43" s="143"/>
      <c r="L43" s="143"/>
      <c r="M43" s="143"/>
      <c r="N43" s="143"/>
      <c r="O43" s="143"/>
      <c r="P43" s="143"/>
      <c r="Q43" s="143"/>
      <c r="R43" s="143"/>
    </row>
    <row r="44" spans="1:18" x14ac:dyDescent="0.25">
      <c r="B44" s="582" t="s">
        <v>103</v>
      </c>
      <c r="C44" s="582"/>
      <c r="D44" s="582"/>
      <c r="E44" s="582"/>
      <c r="F44" s="582"/>
      <c r="G44" s="582"/>
      <c r="H44" s="111">
        <f>SUM('1. Detailed Budget'!T65:V69)</f>
        <v>0</v>
      </c>
      <c r="I44" s="21"/>
      <c r="J44" s="143"/>
      <c r="K44" s="143"/>
      <c r="L44" s="143"/>
      <c r="M44" s="143"/>
      <c r="N44" s="143"/>
      <c r="O44" s="143"/>
      <c r="P44" s="143"/>
      <c r="Q44" s="143"/>
      <c r="R44" s="143"/>
    </row>
    <row r="45" spans="1:18" x14ac:dyDescent="0.25">
      <c r="B45" s="582" t="s">
        <v>104</v>
      </c>
      <c r="C45" s="582"/>
      <c r="D45" s="582"/>
      <c r="E45" s="582"/>
      <c r="F45" s="582"/>
      <c r="G45" s="582"/>
      <c r="H45" s="111">
        <f>SUM('1. Detailed Budget'!T70:V71)</f>
        <v>0</v>
      </c>
      <c r="I45" s="21"/>
      <c r="J45" s="143"/>
      <c r="K45" s="143"/>
      <c r="L45" s="143"/>
      <c r="M45" s="143"/>
      <c r="N45" s="143"/>
      <c r="O45" s="143"/>
      <c r="P45" s="143"/>
      <c r="Q45" s="143"/>
      <c r="R45" s="143"/>
    </row>
    <row r="46" spans="1:18" x14ac:dyDescent="0.25">
      <c r="B46" s="583" t="s">
        <v>200</v>
      </c>
      <c r="C46" s="583"/>
      <c r="D46" s="583"/>
      <c r="E46" s="583"/>
      <c r="F46" s="583"/>
      <c r="G46" s="583"/>
      <c r="H46" s="111">
        <f>SUM(H40:H45)</f>
        <v>0</v>
      </c>
      <c r="I46" s="21"/>
      <c r="J46" s="143"/>
      <c r="K46" s="143"/>
      <c r="L46" s="143"/>
      <c r="M46" s="143"/>
      <c r="N46" s="143"/>
      <c r="O46" s="143"/>
      <c r="P46" s="143"/>
      <c r="Q46" s="143"/>
      <c r="R46" s="143"/>
    </row>
    <row r="47" spans="1:18" x14ac:dyDescent="0.25">
      <c r="B47" s="570" t="s">
        <v>105</v>
      </c>
      <c r="C47" s="570"/>
      <c r="D47" s="570"/>
      <c r="E47" s="570"/>
      <c r="F47" s="570"/>
      <c r="G47" s="570"/>
      <c r="H47" s="111">
        <f>SUM(H26,H28,H29,H30,H38,H46)</f>
        <v>0</v>
      </c>
      <c r="I47" s="21"/>
      <c r="J47" s="143"/>
      <c r="K47" s="143"/>
      <c r="L47" s="143"/>
      <c r="M47" s="143"/>
      <c r="N47" s="143"/>
      <c r="O47" s="143"/>
      <c r="P47" s="143"/>
      <c r="Q47" s="143"/>
      <c r="R47" s="143"/>
    </row>
    <row r="48" spans="1:18" x14ac:dyDescent="0.25">
      <c r="B48" s="563" t="s">
        <v>106</v>
      </c>
      <c r="C48" s="564"/>
      <c r="D48" s="564"/>
      <c r="E48" s="564"/>
      <c r="F48" s="564"/>
      <c r="G48" s="584"/>
      <c r="H48" s="112"/>
      <c r="I48" s="22"/>
      <c r="J48" s="143"/>
      <c r="K48" s="143"/>
      <c r="L48" s="143"/>
      <c r="M48" s="143"/>
      <c r="N48" s="143"/>
      <c r="O48" s="143"/>
      <c r="P48" s="143"/>
      <c r="Q48" s="143"/>
      <c r="R48" s="143"/>
    </row>
    <row r="49" spans="2:18" x14ac:dyDescent="0.25">
      <c r="B49" s="585" t="s">
        <v>107</v>
      </c>
      <c r="C49" s="586"/>
      <c r="D49" s="586"/>
      <c r="E49" s="586"/>
      <c r="F49" s="586"/>
      <c r="G49" s="587"/>
      <c r="H49" s="111" cm="1">
        <f t="array" ref="H49:J49">'1. Detailed Budget'!T83:V83</f>
        <v>0</v>
      </c>
      <c r="I49" s="21">
        <v>0</v>
      </c>
      <c r="J49" s="143">
        <v>0</v>
      </c>
      <c r="K49" s="143"/>
      <c r="L49" s="143"/>
      <c r="M49" s="143"/>
      <c r="N49" s="143"/>
      <c r="O49" s="143"/>
      <c r="P49" s="143"/>
      <c r="Q49" s="143"/>
      <c r="R49" s="143"/>
    </row>
    <row r="50" spans="2:18" x14ac:dyDescent="0.25">
      <c r="B50" s="570" t="s">
        <v>108</v>
      </c>
      <c r="C50" s="570"/>
      <c r="D50" s="570"/>
      <c r="E50" s="570"/>
      <c r="F50" s="570"/>
      <c r="G50" s="570"/>
      <c r="H50" s="111">
        <f>SUM(H47,H49)</f>
        <v>0</v>
      </c>
      <c r="I50" s="21"/>
      <c r="J50" s="143"/>
      <c r="K50" s="143"/>
      <c r="L50" s="143"/>
      <c r="M50" s="143"/>
      <c r="N50" s="143"/>
      <c r="O50" s="143"/>
      <c r="P50" s="143"/>
      <c r="Q50" s="143"/>
      <c r="R50" s="143"/>
    </row>
    <row r="51" spans="2:18" x14ac:dyDescent="0.25">
      <c r="B51" s="570" t="s">
        <v>109</v>
      </c>
      <c r="C51" s="570"/>
      <c r="D51" s="570"/>
      <c r="E51" s="570"/>
      <c r="F51" s="570"/>
      <c r="G51" s="570"/>
      <c r="H51" s="111">
        <f>'1. Detailed Budget'!T85</f>
        <v>0</v>
      </c>
      <c r="I51" s="21"/>
      <c r="J51" s="143"/>
      <c r="K51" s="143"/>
      <c r="L51" s="143"/>
      <c r="M51" s="143"/>
      <c r="N51" s="143"/>
      <c r="O51" s="143"/>
      <c r="P51" s="143"/>
      <c r="Q51" s="143"/>
      <c r="R51" s="143"/>
    </row>
    <row r="52" spans="2:18" x14ac:dyDescent="0.25">
      <c r="B52" s="570" t="s">
        <v>110</v>
      </c>
      <c r="C52" s="570"/>
      <c r="D52" s="570"/>
      <c r="E52" s="570"/>
      <c r="F52" s="570"/>
      <c r="G52" s="570"/>
      <c r="H52" s="111">
        <f>SUM(H50:H51)</f>
        <v>0</v>
      </c>
      <c r="I52" s="21"/>
      <c r="J52" s="143"/>
      <c r="K52" s="143"/>
      <c r="L52" s="143"/>
      <c r="M52" s="143"/>
      <c r="N52" s="143"/>
      <c r="O52" s="143"/>
      <c r="P52" s="143"/>
      <c r="Q52" s="143"/>
      <c r="R52" s="143"/>
    </row>
    <row r="53" spans="2:18" ht="15.75" thickBot="1" x14ac:dyDescent="0.3">
      <c r="B53" s="25"/>
      <c r="C53" s="26"/>
      <c r="D53" s="26"/>
      <c r="E53" s="26"/>
      <c r="F53" s="26"/>
      <c r="G53" s="15"/>
      <c r="H53" s="122"/>
      <c r="I53" s="24"/>
      <c r="J53" s="143"/>
      <c r="K53" s="143"/>
      <c r="L53" s="143"/>
      <c r="M53" s="143"/>
      <c r="N53" s="143"/>
      <c r="O53" s="143"/>
      <c r="P53" s="143"/>
      <c r="Q53" s="143"/>
      <c r="R53" s="143"/>
    </row>
    <row r="54" spans="2:18" ht="15.75" thickBot="1" x14ac:dyDescent="0.3">
      <c r="B54" s="571" t="s">
        <v>111</v>
      </c>
      <c r="C54" s="572"/>
      <c r="D54" s="572"/>
      <c r="E54" s="572"/>
      <c r="F54" s="572"/>
      <c r="G54" s="626" t="s">
        <v>74</v>
      </c>
      <c r="H54" s="627"/>
      <c r="I54" s="628"/>
      <c r="J54" s="143"/>
      <c r="K54" s="143"/>
      <c r="L54" s="143"/>
      <c r="M54" s="143"/>
      <c r="N54" s="143"/>
      <c r="O54" s="143"/>
      <c r="P54" s="143"/>
      <c r="Q54" s="143"/>
      <c r="R54" s="143"/>
    </row>
    <row r="55" spans="2:18" ht="16.5" x14ac:dyDescent="0.3">
      <c r="B55" s="576"/>
      <c r="C55" s="577"/>
      <c r="D55" s="577"/>
      <c r="E55" s="577"/>
      <c r="F55" s="577"/>
      <c r="G55" s="629" t="s">
        <v>112</v>
      </c>
      <c r="H55" s="580"/>
      <c r="I55" s="630"/>
      <c r="J55" s="143"/>
      <c r="K55" s="143"/>
      <c r="L55" s="143"/>
      <c r="M55" s="143"/>
      <c r="N55" s="143"/>
      <c r="O55" s="143"/>
      <c r="P55" s="143"/>
      <c r="Q55" s="143"/>
      <c r="R55" s="143"/>
    </row>
    <row r="56" spans="2:18" ht="22.5" x14ac:dyDescent="0.25">
      <c r="B56" s="563" t="s">
        <v>113</v>
      </c>
      <c r="C56" s="564"/>
      <c r="D56" s="564"/>
      <c r="E56" s="564"/>
      <c r="F56" s="564"/>
      <c r="G56" s="138" t="s">
        <v>114</v>
      </c>
      <c r="H56" s="28" t="s">
        <v>115</v>
      </c>
      <c r="I56" s="139" t="s">
        <v>116</v>
      </c>
      <c r="J56" s="143"/>
      <c r="K56" s="143"/>
      <c r="L56" s="143"/>
      <c r="M56" s="143"/>
      <c r="N56" s="143"/>
      <c r="O56" s="143"/>
      <c r="P56" s="143"/>
      <c r="Q56" s="143"/>
      <c r="R56" s="143"/>
    </row>
    <row r="57" spans="2:18" ht="15.75" thickBot="1" x14ac:dyDescent="0.3">
      <c r="B57" s="565"/>
      <c r="C57" s="566"/>
      <c r="D57" s="566"/>
      <c r="E57" s="566"/>
      <c r="F57" s="625"/>
      <c r="G57" s="140"/>
      <c r="H57" s="141"/>
      <c r="I57" s="142"/>
    </row>
    <row r="58" spans="2:18" x14ac:dyDescent="0.25">
      <c r="B58" s="13"/>
      <c r="C58" s="13"/>
      <c r="D58" s="13"/>
      <c r="E58" s="32"/>
      <c r="F58" s="32"/>
      <c r="G58" s="32"/>
      <c r="H58" s="32"/>
      <c r="I58" s="32"/>
    </row>
    <row r="59" spans="2:18" x14ac:dyDescent="0.25">
      <c r="B59" s="13"/>
      <c r="C59" s="13"/>
      <c r="D59" s="13"/>
      <c r="E59" s="32" t="s">
        <v>117</v>
      </c>
      <c r="F59" s="13"/>
      <c r="G59" s="13"/>
      <c r="H59" s="14"/>
      <c r="I59" s="13"/>
    </row>
  </sheetData>
  <sheetProtection algorithmName="SHA-512" hashValue="TTzdqXVz49vYmOilfIBrmu3jz4TM2/DMjtPAwOoIygE1PYeSX5Rp/NzZs7DXDzvFIl2bWqIDtbyO7RzpY/ec6g==" saltValue="Z8DEijFy5opwbfWFd6GaZw==" spinCount="100000" sheet="1" objects="1" scenarios="1"/>
  <mergeCells count="63">
    <mergeCell ref="B56:F56"/>
    <mergeCell ref="B57:F57"/>
    <mergeCell ref="B51:G51"/>
    <mergeCell ref="B52:G52"/>
    <mergeCell ref="B54:F54"/>
    <mergeCell ref="G54:I54"/>
    <mergeCell ref="B55:F55"/>
    <mergeCell ref="G55:I55"/>
    <mergeCell ref="B50:G50"/>
    <mergeCell ref="A39:G39"/>
    <mergeCell ref="B40:G40"/>
    <mergeCell ref="B41:G41"/>
    <mergeCell ref="B42:G42"/>
    <mergeCell ref="B43:G43"/>
    <mergeCell ref="B44:G44"/>
    <mergeCell ref="B45:G45"/>
    <mergeCell ref="B46:G46"/>
    <mergeCell ref="B47:G47"/>
    <mergeCell ref="B48:G48"/>
    <mergeCell ref="B49:G49"/>
    <mergeCell ref="B38:G38"/>
    <mergeCell ref="B28:G28"/>
    <mergeCell ref="B29:G29"/>
    <mergeCell ref="B30:G30"/>
    <mergeCell ref="B31:G32"/>
    <mergeCell ref="H31:H37"/>
    <mergeCell ref="I31:I37"/>
    <mergeCell ref="B33:G33"/>
    <mergeCell ref="B34:C34"/>
    <mergeCell ref="B35:C35"/>
    <mergeCell ref="B36:C36"/>
    <mergeCell ref="B37:C37"/>
    <mergeCell ref="A27:G27"/>
    <mergeCell ref="B14:C14"/>
    <mergeCell ref="C16:D16"/>
    <mergeCell ref="A17:D17"/>
    <mergeCell ref="C19:D19"/>
    <mergeCell ref="C20:D20"/>
    <mergeCell ref="C21:D21"/>
    <mergeCell ref="C22:D22"/>
    <mergeCell ref="C23:D23"/>
    <mergeCell ref="B24:G24"/>
    <mergeCell ref="A25:G25"/>
    <mergeCell ref="B26:G26"/>
    <mergeCell ref="H8:H9"/>
    <mergeCell ref="I8:I9"/>
    <mergeCell ref="B10:C10"/>
    <mergeCell ref="B11:C11"/>
    <mergeCell ref="B12:C12"/>
    <mergeCell ref="B13:C13"/>
    <mergeCell ref="A5:D5"/>
    <mergeCell ref="F5:G5"/>
    <mergeCell ref="F6:G6"/>
    <mergeCell ref="A7:D7"/>
    <mergeCell ref="F7:G7"/>
    <mergeCell ref="A8:D9"/>
    <mergeCell ref="E8:G8"/>
    <mergeCell ref="B2:E3"/>
    <mergeCell ref="F2:G2"/>
    <mergeCell ref="F3:I3"/>
    <mergeCell ref="A4:D4"/>
    <mergeCell ref="F4:G4"/>
    <mergeCell ref="H4:I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12F1-C41B-40A9-8153-2AD98C33C7D7}">
  <dimension ref="A1:S59"/>
  <sheetViews>
    <sheetView topLeftCell="A32" workbookViewId="0">
      <selection activeCell="H52" sqref="H52"/>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'1. Detailed Budget'!Y21</f>
        <v>0</v>
      </c>
      <c r="F10" s="20">
        <f>'1. Detailed Budget'!Z21</f>
        <v>0</v>
      </c>
      <c r="G10" s="20">
        <f>'1. Detailed Budget'!AA21</f>
        <v>0</v>
      </c>
      <c r="H10" s="120" t="str">
        <f>'1. Detailed Budget'!AB21</f>
        <v xml:space="preserve"> </v>
      </c>
      <c r="I10" s="40"/>
    </row>
    <row r="11" spans="1:15" x14ac:dyDescent="0.25">
      <c r="A11" s="44">
        <v>2</v>
      </c>
      <c r="B11" s="558">
        <f>'1. Detailed Budget'!B22</f>
        <v>0</v>
      </c>
      <c r="C11" s="559"/>
      <c r="D11" s="41">
        <f>'1. Detailed Budget'!C22</f>
        <v>0</v>
      </c>
      <c r="E11" s="20">
        <f>'1. Detailed Budget'!Y22</f>
        <v>0</v>
      </c>
      <c r="F11" s="20">
        <f>'1. Detailed Budget'!Z22</f>
        <v>0</v>
      </c>
      <c r="G11" s="20">
        <f>'1. Detailed Budget'!AA22</f>
        <v>0</v>
      </c>
      <c r="H11" s="120" t="str">
        <f>'1. Detailed Budget'!AB22</f>
        <v xml:space="preserve"> </v>
      </c>
      <c r="I11" s="40"/>
    </row>
    <row r="12" spans="1:15" x14ac:dyDescent="0.25">
      <c r="A12" s="44" t="s">
        <v>86</v>
      </c>
      <c r="B12" s="558">
        <f>'1. Detailed Budget'!B23</f>
        <v>0</v>
      </c>
      <c r="C12" s="559"/>
      <c r="D12" s="41">
        <f>'1. Detailed Budget'!C23</f>
        <v>0</v>
      </c>
      <c r="E12" s="20">
        <f>'1. Detailed Budget'!Y23</f>
        <v>0</v>
      </c>
      <c r="F12" s="20">
        <f>'1. Detailed Budget'!Z23</f>
        <v>0</v>
      </c>
      <c r="G12" s="20">
        <f>'1. Detailed Budget'!AA23</f>
        <v>0</v>
      </c>
      <c r="H12" s="120" t="str">
        <f>'1. Detailed Budget'!AB23</f>
        <v xml:space="preserve"> </v>
      </c>
      <c r="I12" s="40"/>
    </row>
    <row r="13" spans="1:15" x14ac:dyDescent="0.25">
      <c r="A13" s="44" t="s">
        <v>87</v>
      </c>
      <c r="B13" s="558">
        <f>'1. Detailed Budget'!B24</f>
        <v>0</v>
      </c>
      <c r="C13" s="559"/>
      <c r="D13" s="41">
        <f>'1. Detailed Budget'!C24</f>
        <v>0</v>
      </c>
      <c r="E13" s="20">
        <f>'1. Detailed Budget'!Y24</f>
        <v>0</v>
      </c>
      <c r="F13" s="20">
        <f>'1. Detailed Budget'!Z24</f>
        <v>0</v>
      </c>
      <c r="G13" s="20">
        <f>'1. Detailed Budget'!AA24</f>
        <v>0</v>
      </c>
      <c r="H13" s="120" t="str">
        <f>'1. Detailed Budget'!AB24</f>
        <v xml:space="preserve"> </v>
      </c>
      <c r="I13" s="40"/>
    </row>
    <row r="14" spans="1:15" x14ac:dyDescent="0.25">
      <c r="A14" s="44" t="s">
        <v>88</v>
      </c>
      <c r="B14" s="558">
        <f>'1. Detailed Budget'!B25</f>
        <v>0</v>
      </c>
      <c r="C14" s="559"/>
      <c r="D14" s="41">
        <f>'1. Detailed Budget'!C25</f>
        <v>0</v>
      </c>
      <c r="E14" s="20">
        <f>'1. Detailed Budget'!Y25</f>
        <v>0</v>
      </c>
      <c r="F14" s="20">
        <f>'1. Detailed Budget'!Z25</f>
        <v>0</v>
      </c>
      <c r="G14" s="20">
        <f>'1. Detailed Budget'!AA25</f>
        <v>0</v>
      </c>
      <c r="H14" s="120" t="str">
        <f>'1. Detailed Budget'!AB25</f>
        <v xml:space="preserve"> </v>
      </c>
      <c r="I14" s="40"/>
    </row>
    <row r="15" spans="1:15" ht="15.75" x14ac:dyDescent="0.25">
      <c r="A15" s="43" t="s">
        <v>180</v>
      </c>
      <c r="B15" s="110" t="str">
        <f>"("&amp; COUNTIF('1. Detailed Budget'!B28:B32, "*")&amp;")"</f>
        <v>(0)</v>
      </c>
      <c r="C15" s="103" t="s">
        <v>179</v>
      </c>
      <c r="D15" s="42"/>
      <c r="E15" s="20">
        <f>SUM('1. Detailed Budget'!Y28:Y32)</f>
        <v>0</v>
      </c>
      <c r="F15" s="20">
        <f>SUM('1. Detailed Budget'!Z28:Z32)</f>
        <v>0</v>
      </c>
      <c r="G15" s="20">
        <f>SUM('1. Detailed Budget'!AA28:AA32)</f>
        <v>0</v>
      </c>
      <c r="H15" s="120">
        <f>SUM('1. Detailed Budget'!AB28:AB32)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19" x14ac:dyDescent="0.25">
      <c r="A17" s="560" t="s">
        <v>89</v>
      </c>
      <c r="B17" s="560"/>
      <c r="C17" s="560"/>
      <c r="D17" s="561"/>
      <c r="E17" s="104"/>
      <c r="F17" s="104"/>
      <c r="G17" s="104"/>
      <c r="H17" s="121"/>
      <c r="I17" s="104"/>
    </row>
    <row r="18" spans="1:19" x14ac:dyDescent="0.25">
      <c r="A18" s="97">
        <v>1</v>
      </c>
      <c r="B18" s="2" t="str">
        <f>"("&amp; COUNTIF('1. Detailed Budget'!C35:C39, "Post Doc")&amp;")"</f>
        <v>(0)</v>
      </c>
      <c r="C18" s="21" t="s">
        <v>189</v>
      </c>
      <c r="D18" s="19"/>
      <c r="E18" s="108">
        <f>SUMIF('1. Detailed Budget'!C35:C39,"Post Doc",'1. Detailed Budget'!Y35:Y39)</f>
        <v>0</v>
      </c>
      <c r="F18" s="20"/>
      <c r="G18" s="20"/>
      <c r="H18" s="120">
        <f>SUMIF('1. Detailed Budget'!C35:C39,"Post Doc",'1. Detailed Budget'!AB35:AB39)</f>
        <v>0</v>
      </c>
      <c r="I18" s="40"/>
    </row>
    <row r="19" spans="1:19" x14ac:dyDescent="0.25">
      <c r="A19" s="97">
        <v>2</v>
      </c>
      <c r="B19" s="2" t="str">
        <f>"("&amp; COUNTIF('1. Detailed Budget'!C35:C39, "Other Key Personnel")&amp;")"</f>
        <v>(0)</v>
      </c>
      <c r="C19" s="552" t="s">
        <v>190</v>
      </c>
      <c r="D19" s="553"/>
      <c r="E19" s="109">
        <f>SUMIF('1. Detailed Budget'!C35:C39,"Other Key Personnel",'1. Detailed Budget'!Q35:Q39)</f>
        <v>0</v>
      </c>
      <c r="F19" s="20"/>
      <c r="G19" s="20"/>
      <c r="H19" s="120">
        <f>SUMIF('1. Detailed Budget'!C35:C39,"Other Key Personnel",'1. Detailed Budget'!AB35:AB39)</f>
        <v>0</v>
      </c>
      <c r="I19" s="40"/>
    </row>
    <row r="20" spans="1:19" x14ac:dyDescent="0.25">
      <c r="A20" s="97">
        <v>3</v>
      </c>
      <c r="B20" s="2" t="str">
        <f>"("&amp; COUNTIF('1. Detailed Budget'!C35:C39, "Graduate Student")&amp;")"</f>
        <v>(0)</v>
      </c>
      <c r="C20" s="552" t="s">
        <v>188</v>
      </c>
      <c r="D20" s="553"/>
      <c r="E20" s="4">
        <f>SUMIF('1. Detailed Budget'!C35:C39,"Graduate Student",'1. Detailed Budget'!Q35:Q39)</f>
        <v>0</v>
      </c>
      <c r="F20" s="21"/>
      <c r="G20" s="21"/>
      <c r="H20" s="120">
        <f>SUMIF('1. Detailed Budget'!C35:C39,"Graduate Student",'1. Detailed Budget'!AB35:AB39)</f>
        <v>0</v>
      </c>
      <c r="I20" s="40"/>
    </row>
    <row r="21" spans="1:19" x14ac:dyDescent="0.25">
      <c r="A21" s="97">
        <v>4</v>
      </c>
      <c r="B21" s="2" t="str">
        <f>"("&amp; COUNTIF('1. Detailed Budget'!C35:C39, "Undergrad Student")&amp;")"</f>
        <v>(0)</v>
      </c>
      <c r="C21" s="552" t="s">
        <v>187</v>
      </c>
      <c r="D21" s="553"/>
      <c r="E21" s="4">
        <f>SUMIF('1. Detailed Budget'!C35:C39,"Undergrad Student",'1. Detailed Budget'!Q35:Q39)</f>
        <v>0</v>
      </c>
      <c r="F21" s="21"/>
      <c r="G21" s="21"/>
      <c r="H21" s="120">
        <f>SUMIF('1. Detailed Budget'!C35:C39,"Undergrad Student",'1. Detailed Budget'!AB35:AB39)</f>
        <v>0</v>
      </c>
      <c r="I21" s="40"/>
    </row>
    <row r="22" spans="1:19" x14ac:dyDescent="0.25">
      <c r="A22" s="97">
        <v>5</v>
      </c>
      <c r="B22" s="2" t="str">
        <f>"("&amp; COUNTIF('1. Detailed Budget'!C35:C39, "Secretarial/Clerical")&amp;")"</f>
        <v>(0)</v>
      </c>
      <c r="C22" s="552" t="s">
        <v>186</v>
      </c>
      <c r="D22" s="553"/>
      <c r="E22" s="4">
        <f>SUMIF('1. Detailed Budget'!C35:C39,"Secretarial/Clerical",'1. Detailed Budget'!Y35:Y39)</f>
        <v>0</v>
      </c>
      <c r="F22" s="21"/>
      <c r="G22" s="21"/>
      <c r="H22" s="120">
        <f>SUMIF('1. Detailed Budget'!C35:C39,"Secretarial/Clerical",'1. Detailed Budget'!AB35:AB39)</f>
        <v>0</v>
      </c>
      <c r="I22" s="40"/>
    </row>
    <row r="23" spans="1:19" x14ac:dyDescent="0.25">
      <c r="A23" s="97">
        <v>6</v>
      </c>
      <c r="B23" s="2" t="str">
        <f>"("&amp; COUNTIF('1. Detailed Budget'!C35:C39, "Other")&amp;")"</f>
        <v>(0)</v>
      </c>
      <c r="C23" s="552" t="s">
        <v>185</v>
      </c>
      <c r="D23" s="553"/>
      <c r="E23" s="4">
        <f>SUMIF('1. Detailed Budget'!C35:C39,"Other",'1. Detailed Budget'!Q35:Q39)</f>
        <v>0</v>
      </c>
      <c r="F23" s="21"/>
      <c r="G23" s="21"/>
      <c r="H23" s="120">
        <f>SUMIF('1. Detailed Budget'!C35:C39,"Other",'1. Detailed Budget'!AB35:AB39)</f>
        <v>0</v>
      </c>
      <c r="I23" s="40"/>
    </row>
    <row r="24" spans="1:19" x14ac:dyDescent="0.25">
      <c r="B24" s="583" t="s">
        <v>90</v>
      </c>
      <c r="C24" s="583"/>
      <c r="D24" s="583"/>
      <c r="E24" s="583"/>
      <c r="F24" s="583"/>
      <c r="G24" s="583"/>
      <c r="H24" s="120">
        <f>SUM(H16,H18:H23)</f>
        <v>0</v>
      </c>
      <c r="I24" s="40"/>
      <c r="J24" s="143"/>
      <c r="K24" s="143"/>
      <c r="L24" s="143"/>
      <c r="M24" s="143"/>
      <c r="N24" s="143"/>
      <c r="O24" s="143"/>
      <c r="P24" s="143"/>
      <c r="Q24" s="143"/>
      <c r="R24" s="143"/>
      <c r="S24" s="143"/>
    </row>
    <row r="25" spans="1:19" x14ac:dyDescent="0.25">
      <c r="A25" s="555" t="s">
        <v>91</v>
      </c>
      <c r="B25" s="555"/>
      <c r="C25" s="555"/>
      <c r="D25" s="555"/>
      <c r="E25" s="555"/>
      <c r="F25" s="555"/>
      <c r="G25" s="593"/>
      <c r="H25" s="120">
        <f>'1. Detailed Budget'!AC40</f>
        <v>0</v>
      </c>
      <c r="I25" s="40"/>
      <c r="J25" s="143"/>
      <c r="K25" s="143"/>
      <c r="L25" s="143"/>
      <c r="M25" s="143"/>
      <c r="N25" s="143"/>
      <c r="O25" s="143"/>
      <c r="P25" s="143"/>
      <c r="Q25" s="143"/>
      <c r="R25" s="143"/>
      <c r="S25" s="143"/>
    </row>
    <row r="26" spans="1:19" x14ac:dyDescent="0.25">
      <c r="B26" s="583" t="s">
        <v>92</v>
      </c>
      <c r="C26" s="583"/>
      <c r="D26" s="583"/>
      <c r="E26" s="583"/>
      <c r="F26" s="583"/>
      <c r="G26" s="583"/>
      <c r="H26" s="120">
        <f>SUM(H24,H25)</f>
        <v>0</v>
      </c>
      <c r="I26" s="40"/>
      <c r="J26" s="143"/>
      <c r="K26" s="143"/>
      <c r="L26" s="143"/>
      <c r="M26" s="143"/>
      <c r="N26" s="143"/>
      <c r="O26" s="143"/>
      <c r="P26" s="143"/>
      <c r="Q26" s="143"/>
      <c r="R26" s="143"/>
      <c r="S26" s="143"/>
    </row>
    <row r="27" spans="1:19" x14ac:dyDescent="0.25">
      <c r="A27" s="591" t="s">
        <v>93</v>
      </c>
      <c r="B27" s="591"/>
      <c r="C27" s="591"/>
      <c r="D27" s="591"/>
      <c r="E27" s="591"/>
      <c r="F27" s="591"/>
      <c r="G27" s="592"/>
      <c r="H27" s="121"/>
      <c r="I27" s="104"/>
      <c r="J27" s="143"/>
      <c r="K27" s="143"/>
      <c r="L27" s="143"/>
      <c r="M27" s="143"/>
      <c r="N27" s="143"/>
      <c r="O27" s="143"/>
      <c r="P27" s="143"/>
      <c r="Q27" s="143"/>
      <c r="R27" s="143"/>
      <c r="S27" s="143"/>
    </row>
    <row r="28" spans="1:19" x14ac:dyDescent="0.25">
      <c r="B28" s="583" t="s">
        <v>94</v>
      </c>
      <c r="C28" s="583"/>
      <c r="D28" s="583"/>
      <c r="E28" s="583"/>
      <c r="F28" s="583"/>
      <c r="G28" s="583"/>
      <c r="H28" s="111" cm="1">
        <f t="array" ref="H28:J28">'1. Detailed Budget'!AB48:AD48</f>
        <v>0</v>
      </c>
      <c r="I28" s="21">
        <v>0</v>
      </c>
      <c r="J28" s="143">
        <v>0</v>
      </c>
      <c r="K28" s="143"/>
      <c r="L28" s="143"/>
      <c r="M28" s="143"/>
      <c r="N28" s="143"/>
      <c r="O28" s="143"/>
      <c r="P28" s="143"/>
      <c r="Q28" s="143"/>
      <c r="R28" s="143"/>
      <c r="S28" s="143"/>
    </row>
    <row r="29" spans="1:19" x14ac:dyDescent="0.25">
      <c r="B29" s="552" t="s">
        <v>95</v>
      </c>
      <c r="C29" s="562"/>
      <c r="D29" s="562"/>
      <c r="E29" s="562"/>
      <c r="F29" s="562"/>
      <c r="G29" s="553"/>
      <c r="H29" s="111" cm="1">
        <f t="array" ref="H29:J29">'1. Detailed Budget'!AB50:AD50</f>
        <v>0</v>
      </c>
      <c r="I29" s="21">
        <v>0</v>
      </c>
      <c r="J29" s="143">
        <v>0</v>
      </c>
      <c r="K29" s="143"/>
      <c r="L29" s="143"/>
      <c r="M29" s="143"/>
      <c r="N29" s="143"/>
      <c r="O29" s="143"/>
      <c r="P29" s="143"/>
      <c r="Q29" s="143"/>
      <c r="R29" s="143"/>
      <c r="S29" s="143"/>
    </row>
    <row r="30" spans="1:19" x14ac:dyDescent="0.25">
      <c r="B30" s="594" t="s">
        <v>96</v>
      </c>
      <c r="C30" s="595"/>
      <c r="D30" s="595"/>
      <c r="E30" s="595"/>
      <c r="F30" s="595"/>
      <c r="G30" s="596"/>
      <c r="H30" s="135" cm="1">
        <f t="array" ref="H30:J30">'1. Detailed Budget'!AB51:AD51</f>
        <v>0</v>
      </c>
      <c r="I30" s="21">
        <v>0</v>
      </c>
      <c r="J30" s="143">
        <v>0</v>
      </c>
      <c r="K30" s="143"/>
      <c r="L30" s="143"/>
      <c r="M30" s="143"/>
      <c r="N30" s="143"/>
      <c r="O30" s="143"/>
      <c r="P30" s="143"/>
      <c r="Q30" s="143"/>
      <c r="R30" s="143"/>
      <c r="S30" s="143"/>
    </row>
    <row r="31" spans="1:19" x14ac:dyDescent="0.25">
      <c r="B31" s="597"/>
      <c r="C31" s="598"/>
      <c r="D31" s="598"/>
      <c r="E31" s="598"/>
      <c r="F31" s="598"/>
      <c r="G31" s="599"/>
      <c r="H31" s="588"/>
      <c r="I31" s="589"/>
      <c r="J31" s="143"/>
      <c r="K31" s="143"/>
      <c r="L31" s="143"/>
      <c r="M31" s="143"/>
      <c r="N31" s="143"/>
      <c r="O31" s="143"/>
      <c r="P31" s="143"/>
      <c r="Q31" s="143"/>
      <c r="R31" s="143"/>
      <c r="S31" s="143"/>
    </row>
    <row r="32" spans="1:19" x14ac:dyDescent="0.25">
      <c r="B32" s="600"/>
      <c r="C32" s="601"/>
      <c r="D32" s="601"/>
      <c r="E32" s="601"/>
      <c r="F32" s="601"/>
      <c r="G32" s="602"/>
      <c r="H32" s="588"/>
      <c r="I32" s="589"/>
      <c r="J32" s="143"/>
      <c r="K32" s="143"/>
      <c r="L32" s="143"/>
      <c r="M32" s="143"/>
      <c r="N32" s="143"/>
      <c r="O32" s="143"/>
      <c r="P32" s="143"/>
      <c r="Q32" s="143"/>
      <c r="R32" s="143"/>
      <c r="S32" s="143"/>
    </row>
    <row r="33" spans="1:19" x14ac:dyDescent="0.25">
      <c r="B33" s="571" t="s">
        <v>97</v>
      </c>
      <c r="C33" s="572"/>
      <c r="D33" s="572"/>
      <c r="E33" s="572"/>
      <c r="F33" s="572"/>
      <c r="G33" s="590"/>
      <c r="H33" s="588"/>
      <c r="I33" s="589"/>
      <c r="J33" s="143"/>
      <c r="K33" s="143"/>
      <c r="L33" s="143"/>
      <c r="M33" s="143"/>
      <c r="N33" s="143"/>
      <c r="O33" s="143"/>
      <c r="P33" s="143"/>
      <c r="Q33" s="143"/>
      <c r="R33" s="143"/>
      <c r="S33" s="143"/>
    </row>
    <row r="34" spans="1:19" x14ac:dyDescent="0.25">
      <c r="B34" s="554" t="s">
        <v>192</v>
      </c>
      <c r="C34" s="555"/>
      <c r="D34" s="123">
        <f>'1. Detailed Budget'!AB55</f>
        <v>0</v>
      </c>
      <c r="E34" s="123"/>
      <c r="F34" s="123"/>
      <c r="G34" s="124"/>
      <c r="H34" s="588"/>
      <c r="I34" s="589"/>
      <c r="J34" s="143"/>
      <c r="K34" s="143"/>
      <c r="L34" s="143"/>
      <c r="M34" s="143"/>
      <c r="N34" s="143"/>
      <c r="O34" s="143"/>
      <c r="P34" s="143"/>
      <c r="Q34" s="143"/>
      <c r="R34" s="143"/>
      <c r="S34" s="143"/>
    </row>
    <row r="35" spans="1:19" x14ac:dyDescent="0.25">
      <c r="B35" s="554" t="s">
        <v>193</v>
      </c>
      <c r="C35" s="555"/>
      <c r="D35" s="123">
        <f>'1. Detailed Budget'!AB56</f>
        <v>0</v>
      </c>
      <c r="E35" s="123"/>
      <c r="F35" s="123"/>
      <c r="G35" s="124"/>
      <c r="H35" s="588"/>
      <c r="I35" s="589"/>
      <c r="J35" s="143"/>
      <c r="K35" s="143"/>
      <c r="L35" s="143"/>
      <c r="M35" s="143"/>
      <c r="N35" s="143"/>
      <c r="O35" s="143"/>
      <c r="P35" s="143"/>
      <c r="Q35" s="143"/>
      <c r="R35" s="143"/>
      <c r="S35" s="143"/>
    </row>
    <row r="36" spans="1:19" x14ac:dyDescent="0.25">
      <c r="B36" s="554" t="s">
        <v>194</v>
      </c>
      <c r="C36" s="555"/>
      <c r="D36" s="123">
        <f>'1. Detailed Budget'!AB57</f>
        <v>0</v>
      </c>
      <c r="E36" s="123"/>
      <c r="F36" s="123"/>
      <c r="G36" s="124"/>
      <c r="H36" s="588"/>
      <c r="I36" s="589"/>
      <c r="J36" s="143"/>
      <c r="K36" s="143"/>
      <c r="L36" s="143"/>
      <c r="M36" s="143"/>
      <c r="N36" s="143"/>
      <c r="O36" s="143"/>
      <c r="P36" s="143"/>
      <c r="Q36" s="143"/>
      <c r="R36" s="143"/>
      <c r="S36" s="143"/>
    </row>
    <row r="37" spans="1:19" x14ac:dyDescent="0.25">
      <c r="B37" s="556" t="s">
        <v>195</v>
      </c>
      <c r="C37" s="557"/>
      <c r="D37" s="125">
        <f>SUM('1. Detailed Budget'!AB54,'1. Detailed Budget'!AB58)</f>
        <v>0</v>
      </c>
      <c r="E37" s="125"/>
      <c r="F37" s="125"/>
      <c r="G37" s="126"/>
      <c r="H37" s="588"/>
      <c r="I37" s="589"/>
      <c r="J37" s="143"/>
      <c r="K37" s="143"/>
      <c r="L37" s="143"/>
      <c r="M37" s="143"/>
      <c r="N37" s="143"/>
      <c r="O37" s="143"/>
      <c r="P37" s="143"/>
      <c r="Q37" s="143"/>
      <c r="R37" s="143"/>
      <c r="S37" s="143"/>
    </row>
    <row r="38" spans="1:19" x14ac:dyDescent="0.25">
      <c r="B38" s="552" t="s">
        <v>197</v>
      </c>
      <c r="C38" s="562"/>
      <c r="D38" s="562"/>
      <c r="E38" s="562"/>
      <c r="F38" s="562"/>
      <c r="G38" s="553"/>
      <c r="H38" s="111" cm="1">
        <f t="array" ref="H38:J38">'1. Detailed Budget'!AB59:AD59</f>
        <v>0</v>
      </c>
      <c r="I38" s="21">
        <v>0</v>
      </c>
      <c r="J38" s="143">
        <v>0</v>
      </c>
      <c r="K38" s="143"/>
      <c r="L38" s="143"/>
      <c r="M38" s="143"/>
      <c r="N38" s="143"/>
      <c r="O38" s="143"/>
      <c r="P38" s="143"/>
      <c r="Q38" s="143"/>
      <c r="R38" s="143"/>
      <c r="S38" s="143"/>
    </row>
    <row r="39" spans="1:19" x14ac:dyDescent="0.25">
      <c r="A39" s="560" t="s">
        <v>98</v>
      </c>
      <c r="B39" s="560"/>
      <c r="C39" s="560"/>
      <c r="D39" s="560"/>
      <c r="E39" s="560"/>
      <c r="F39" s="560"/>
      <c r="G39" s="561"/>
      <c r="H39" s="112"/>
      <c r="I39" s="22"/>
      <c r="J39" s="143"/>
      <c r="K39" s="143"/>
      <c r="L39" s="143"/>
      <c r="M39" s="143"/>
      <c r="N39" s="143"/>
      <c r="O39" s="143"/>
      <c r="P39" s="143"/>
      <c r="Q39" s="143"/>
      <c r="R39" s="143"/>
      <c r="S39" s="143"/>
    </row>
    <row r="40" spans="1:19" x14ac:dyDescent="0.25">
      <c r="B40" s="582" t="s">
        <v>99</v>
      </c>
      <c r="C40" s="582"/>
      <c r="D40" s="582"/>
      <c r="E40" s="582"/>
      <c r="F40" s="582"/>
      <c r="G40" s="582"/>
      <c r="H40" s="111">
        <f>'1. Detailed Budget'!AB61</f>
        <v>0</v>
      </c>
      <c r="I40" s="21"/>
      <c r="J40" s="143"/>
      <c r="K40" s="143"/>
      <c r="L40" s="143"/>
      <c r="M40" s="143"/>
      <c r="N40" s="143"/>
      <c r="O40" s="143"/>
      <c r="P40" s="143"/>
      <c r="Q40" s="143"/>
      <c r="R40" s="143"/>
      <c r="S40" s="143"/>
    </row>
    <row r="41" spans="1:19" x14ac:dyDescent="0.25">
      <c r="B41" s="582" t="s">
        <v>100</v>
      </c>
      <c r="C41" s="582"/>
      <c r="D41" s="582"/>
      <c r="E41" s="582"/>
      <c r="F41" s="582"/>
      <c r="G41" s="582"/>
      <c r="H41" s="111">
        <f>'1. Detailed Budget'!AB62</f>
        <v>0</v>
      </c>
      <c r="I41" s="21"/>
      <c r="J41" s="143"/>
      <c r="K41" s="143"/>
      <c r="L41" s="143"/>
      <c r="M41" s="143"/>
      <c r="N41" s="143"/>
      <c r="O41" s="143"/>
      <c r="P41" s="143"/>
      <c r="Q41" s="143"/>
      <c r="R41" s="143"/>
      <c r="S41" s="143"/>
    </row>
    <row r="42" spans="1:19" x14ac:dyDescent="0.25">
      <c r="B42" s="582" t="s">
        <v>101</v>
      </c>
      <c r="C42" s="582"/>
      <c r="D42" s="582"/>
      <c r="E42" s="582"/>
      <c r="F42" s="582"/>
      <c r="G42" s="582"/>
      <c r="H42" s="111">
        <f>'1. Detailed Budget'!AB63</f>
        <v>0</v>
      </c>
      <c r="I42" s="21"/>
      <c r="J42" s="143"/>
      <c r="K42" s="143"/>
      <c r="L42" s="143"/>
      <c r="M42" s="143"/>
      <c r="N42" s="143"/>
      <c r="O42" s="143"/>
      <c r="P42" s="143"/>
      <c r="Q42" s="143"/>
      <c r="R42" s="143"/>
      <c r="S42" s="143"/>
    </row>
    <row r="43" spans="1:19" x14ac:dyDescent="0.25">
      <c r="B43" s="582" t="s">
        <v>102</v>
      </c>
      <c r="C43" s="582"/>
      <c r="D43" s="582"/>
      <c r="E43" s="582"/>
      <c r="F43" s="582"/>
      <c r="G43" s="582"/>
      <c r="H43" s="111">
        <f>'1. Detailed Budget'!AB64</f>
        <v>0</v>
      </c>
      <c r="I43" s="21"/>
      <c r="J43" s="143"/>
      <c r="K43" s="143"/>
      <c r="L43" s="143"/>
      <c r="M43" s="143"/>
      <c r="N43" s="143"/>
      <c r="O43" s="143"/>
      <c r="P43" s="143"/>
      <c r="Q43" s="143"/>
      <c r="R43" s="143"/>
      <c r="S43" s="143"/>
    </row>
    <row r="44" spans="1:19" x14ac:dyDescent="0.25">
      <c r="B44" s="582" t="s">
        <v>103</v>
      </c>
      <c r="C44" s="582"/>
      <c r="D44" s="582"/>
      <c r="E44" s="582"/>
      <c r="F44" s="582"/>
      <c r="G44" s="582"/>
      <c r="H44" s="111">
        <f>SUM('1. Detailed Budget'!AB65:AB69)</f>
        <v>0</v>
      </c>
      <c r="I44" s="21"/>
      <c r="J44" s="143"/>
      <c r="K44" s="143"/>
      <c r="L44" s="143"/>
      <c r="M44" s="143"/>
      <c r="N44" s="143"/>
      <c r="O44" s="143"/>
      <c r="P44" s="143"/>
      <c r="Q44" s="143"/>
      <c r="R44" s="143"/>
      <c r="S44" s="143"/>
    </row>
    <row r="45" spans="1:19" x14ac:dyDescent="0.25">
      <c r="B45" s="582" t="s">
        <v>104</v>
      </c>
      <c r="C45" s="582"/>
      <c r="D45" s="582"/>
      <c r="E45" s="582"/>
      <c r="F45" s="582"/>
      <c r="G45" s="582"/>
      <c r="H45" s="111">
        <f>SUM('1. Detailed Budget'!AB70:AD71)</f>
        <v>0</v>
      </c>
      <c r="I45" s="21"/>
      <c r="J45" s="143"/>
      <c r="K45" s="143"/>
      <c r="L45" s="143"/>
      <c r="M45" s="143"/>
      <c r="N45" s="143"/>
      <c r="O45" s="143"/>
      <c r="P45" s="143"/>
      <c r="Q45" s="143"/>
      <c r="R45" s="143"/>
      <c r="S45" s="143"/>
    </row>
    <row r="46" spans="1:19" x14ac:dyDescent="0.25">
      <c r="B46" s="583" t="s">
        <v>200</v>
      </c>
      <c r="C46" s="583"/>
      <c r="D46" s="583"/>
      <c r="E46" s="583"/>
      <c r="F46" s="583"/>
      <c r="G46" s="583"/>
      <c r="H46" s="111">
        <f>SUM(H40:H45)</f>
        <v>0</v>
      </c>
      <c r="I46" s="21"/>
      <c r="J46" s="143"/>
      <c r="K46" s="143"/>
      <c r="L46" s="143"/>
      <c r="M46" s="143"/>
      <c r="N46" s="143"/>
      <c r="O46" s="143"/>
      <c r="P46" s="143"/>
      <c r="Q46" s="143"/>
      <c r="R46" s="143"/>
      <c r="S46" s="143"/>
    </row>
    <row r="47" spans="1:19" x14ac:dyDescent="0.25">
      <c r="B47" s="570" t="s">
        <v>105</v>
      </c>
      <c r="C47" s="570"/>
      <c r="D47" s="570"/>
      <c r="E47" s="570"/>
      <c r="F47" s="570"/>
      <c r="G47" s="570"/>
      <c r="H47" s="111">
        <f>SUM(H26,H28,H29,H30,H38,H46)</f>
        <v>0</v>
      </c>
      <c r="I47" s="21"/>
      <c r="J47" s="143"/>
      <c r="K47" s="143"/>
      <c r="L47" s="143"/>
      <c r="M47" s="143"/>
      <c r="N47" s="143"/>
      <c r="O47" s="143"/>
      <c r="P47" s="143"/>
      <c r="Q47" s="143"/>
      <c r="R47" s="143"/>
      <c r="S47" s="143"/>
    </row>
    <row r="48" spans="1:19" x14ac:dyDescent="0.25">
      <c r="B48" s="563" t="s">
        <v>106</v>
      </c>
      <c r="C48" s="564"/>
      <c r="D48" s="564"/>
      <c r="E48" s="564"/>
      <c r="F48" s="564"/>
      <c r="G48" s="584"/>
      <c r="H48" s="112"/>
      <c r="I48" s="22"/>
      <c r="J48" s="143"/>
      <c r="K48" s="143"/>
      <c r="L48" s="143"/>
      <c r="M48" s="143"/>
      <c r="N48" s="143"/>
      <c r="O48" s="143"/>
      <c r="P48" s="143"/>
      <c r="Q48" s="143"/>
      <c r="R48" s="143"/>
      <c r="S48" s="143"/>
    </row>
    <row r="49" spans="2:19" x14ac:dyDescent="0.25">
      <c r="B49" s="585" t="s">
        <v>107</v>
      </c>
      <c r="C49" s="586"/>
      <c r="D49" s="586"/>
      <c r="E49" s="586"/>
      <c r="F49" s="586"/>
      <c r="G49" s="587"/>
      <c r="H49" s="111" cm="1">
        <f t="array" ref="H49:J49">'1. Detailed Budget'!AB83:AD83</f>
        <v>0</v>
      </c>
      <c r="I49" s="21">
        <v>0</v>
      </c>
      <c r="J49" s="143">
        <v>0</v>
      </c>
      <c r="K49" s="143"/>
      <c r="L49" s="143"/>
      <c r="M49" s="143"/>
      <c r="N49" s="143"/>
      <c r="O49" s="143"/>
      <c r="P49" s="143"/>
      <c r="Q49" s="143"/>
      <c r="R49" s="143"/>
      <c r="S49" s="143"/>
    </row>
    <row r="50" spans="2:19" x14ac:dyDescent="0.25">
      <c r="B50" s="570" t="s">
        <v>108</v>
      </c>
      <c r="C50" s="570"/>
      <c r="D50" s="570"/>
      <c r="E50" s="570"/>
      <c r="F50" s="570"/>
      <c r="G50" s="570"/>
      <c r="H50" s="111">
        <f>SUM(H49,H47)</f>
        <v>0</v>
      </c>
      <c r="I50" s="21"/>
      <c r="J50" s="143"/>
      <c r="K50" s="143"/>
      <c r="L50" s="143"/>
      <c r="M50" s="143"/>
      <c r="N50" s="143"/>
      <c r="O50" s="143"/>
      <c r="P50" s="143"/>
      <c r="Q50" s="143"/>
      <c r="R50" s="143"/>
      <c r="S50" s="143"/>
    </row>
    <row r="51" spans="2:19" x14ac:dyDescent="0.25">
      <c r="B51" s="570" t="s">
        <v>109</v>
      </c>
      <c r="C51" s="570"/>
      <c r="D51" s="570"/>
      <c r="E51" s="570"/>
      <c r="F51" s="570"/>
      <c r="G51" s="570"/>
      <c r="H51" s="111">
        <f>'1. Detailed Budget'!AB85</f>
        <v>0</v>
      </c>
      <c r="I51" s="21"/>
      <c r="J51" s="143"/>
      <c r="K51" s="143"/>
      <c r="L51" s="143"/>
      <c r="M51" s="143"/>
      <c r="N51" s="143"/>
      <c r="O51" s="143"/>
      <c r="P51" s="143"/>
      <c r="Q51" s="143"/>
      <c r="R51" s="143"/>
      <c r="S51" s="143"/>
    </row>
    <row r="52" spans="2:19" x14ac:dyDescent="0.25">
      <c r="B52" s="570" t="s">
        <v>110</v>
      </c>
      <c r="C52" s="570"/>
      <c r="D52" s="570"/>
      <c r="E52" s="570"/>
      <c r="F52" s="570"/>
      <c r="G52" s="570"/>
      <c r="H52" s="111">
        <f>SUM(H50:H51)</f>
        <v>0</v>
      </c>
      <c r="I52" s="21"/>
      <c r="J52" s="143"/>
      <c r="K52" s="143"/>
      <c r="L52" s="143"/>
      <c r="M52" s="143"/>
      <c r="N52" s="143"/>
      <c r="O52" s="143"/>
      <c r="P52" s="143"/>
      <c r="Q52" s="143"/>
      <c r="R52" s="143"/>
      <c r="S52" s="143"/>
    </row>
    <row r="53" spans="2:19" ht="15.75" thickBot="1" x14ac:dyDescent="0.3">
      <c r="B53" s="25"/>
      <c r="C53" s="26"/>
      <c r="D53" s="26"/>
      <c r="E53" s="26"/>
      <c r="F53" s="26"/>
      <c r="G53" s="15"/>
      <c r="H53" s="122"/>
      <c r="I53" s="24"/>
      <c r="J53" s="143"/>
      <c r="K53" s="143"/>
      <c r="L53" s="143"/>
      <c r="M53" s="143"/>
      <c r="N53" s="143"/>
      <c r="O53" s="143"/>
      <c r="P53" s="143"/>
      <c r="Q53" s="143"/>
      <c r="R53" s="143"/>
      <c r="S53" s="143"/>
    </row>
    <row r="54" spans="2:19" ht="15.75" thickBot="1" x14ac:dyDescent="0.3">
      <c r="B54" s="571" t="s">
        <v>111</v>
      </c>
      <c r="C54" s="572"/>
      <c r="D54" s="572"/>
      <c r="E54" s="572"/>
      <c r="F54" s="572"/>
      <c r="G54" s="626" t="s">
        <v>74</v>
      </c>
      <c r="H54" s="627"/>
      <c r="I54" s="628"/>
      <c r="J54" s="143"/>
      <c r="K54" s="143"/>
      <c r="L54" s="143"/>
      <c r="M54" s="143"/>
      <c r="N54" s="143"/>
      <c r="O54" s="143"/>
      <c r="P54" s="143"/>
      <c r="Q54" s="143"/>
      <c r="R54" s="143"/>
      <c r="S54" s="143"/>
    </row>
    <row r="55" spans="2:19" ht="16.5" x14ac:dyDescent="0.3">
      <c r="B55" s="576" t="s">
        <v>81</v>
      </c>
      <c r="C55" s="577"/>
      <c r="D55" s="577"/>
      <c r="E55" s="577"/>
      <c r="F55" s="577"/>
      <c r="G55" s="629" t="s">
        <v>112</v>
      </c>
      <c r="H55" s="580"/>
      <c r="I55" s="630"/>
    </row>
    <row r="56" spans="2:19" ht="22.5" x14ac:dyDescent="0.25">
      <c r="B56" s="563" t="s">
        <v>113</v>
      </c>
      <c r="C56" s="564"/>
      <c r="D56" s="564"/>
      <c r="E56" s="564"/>
      <c r="F56" s="564"/>
      <c r="G56" s="138" t="s">
        <v>114</v>
      </c>
      <c r="H56" s="28" t="s">
        <v>115</v>
      </c>
      <c r="I56" s="139" t="s">
        <v>116</v>
      </c>
    </row>
    <row r="57" spans="2:19" ht="15.75" thickBot="1" x14ac:dyDescent="0.3">
      <c r="B57" s="565"/>
      <c r="C57" s="566"/>
      <c r="D57" s="566"/>
      <c r="E57" s="566"/>
      <c r="F57" s="566"/>
      <c r="G57" s="140"/>
      <c r="H57" s="141"/>
      <c r="I57" s="142"/>
    </row>
    <row r="58" spans="2:19" x14ac:dyDescent="0.25">
      <c r="B58" s="13"/>
      <c r="C58" s="13"/>
      <c r="D58" s="13"/>
      <c r="E58" s="32"/>
      <c r="F58" s="32"/>
      <c r="G58" s="32"/>
      <c r="H58" s="32"/>
      <c r="I58" s="32"/>
    </row>
    <row r="59" spans="2:19" x14ac:dyDescent="0.25">
      <c r="B59" s="13"/>
      <c r="C59" s="13"/>
      <c r="D59" s="13"/>
      <c r="E59" s="32" t="s">
        <v>117</v>
      </c>
      <c r="F59" s="13"/>
      <c r="G59" s="13"/>
      <c r="H59" s="14"/>
      <c r="I59" s="13"/>
    </row>
  </sheetData>
  <sheetProtection algorithmName="SHA-512" hashValue="dCjlESUiL47anoryt+lL/EbAhAS8ned9+6joFj4RZLW9O1j0sZhLqKX/4JUGuJoaUrst8JTR4AZU4kuDcGuLUg==" saltValue="Hu5PFT1mkJ8DJcJMwZFe2A==" spinCount="100000" sheet="1" objects="1" scenarios="1"/>
  <mergeCells count="63">
    <mergeCell ref="B56:F56"/>
    <mergeCell ref="B57:F57"/>
    <mergeCell ref="B51:G51"/>
    <mergeCell ref="B52:G52"/>
    <mergeCell ref="B54:F54"/>
    <mergeCell ref="G54:I54"/>
    <mergeCell ref="B55:F55"/>
    <mergeCell ref="G55:I55"/>
    <mergeCell ref="B50:G50"/>
    <mergeCell ref="A39:G39"/>
    <mergeCell ref="B40:G40"/>
    <mergeCell ref="B41:G41"/>
    <mergeCell ref="B42:G42"/>
    <mergeCell ref="B43:G43"/>
    <mergeCell ref="B44:G44"/>
    <mergeCell ref="B45:G45"/>
    <mergeCell ref="B46:G46"/>
    <mergeCell ref="B47:G47"/>
    <mergeCell ref="B48:G48"/>
    <mergeCell ref="B49:G49"/>
    <mergeCell ref="B38:G38"/>
    <mergeCell ref="B28:G28"/>
    <mergeCell ref="B29:G29"/>
    <mergeCell ref="B30:G30"/>
    <mergeCell ref="B31:G32"/>
    <mergeCell ref="H31:H37"/>
    <mergeCell ref="I31:I37"/>
    <mergeCell ref="B33:G33"/>
    <mergeCell ref="B34:C34"/>
    <mergeCell ref="B35:C35"/>
    <mergeCell ref="B36:C36"/>
    <mergeCell ref="B37:C37"/>
    <mergeCell ref="A27:G27"/>
    <mergeCell ref="B14:C14"/>
    <mergeCell ref="C16:D16"/>
    <mergeCell ref="A17:D17"/>
    <mergeCell ref="C19:D19"/>
    <mergeCell ref="C20:D20"/>
    <mergeCell ref="C21:D21"/>
    <mergeCell ref="C22:D22"/>
    <mergeCell ref="C23:D23"/>
    <mergeCell ref="B24:G24"/>
    <mergeCell ref="A25:G25"/>
    <mergeCell ref="B26:G26"/>
    <mergeCell ref="H8:H9"/>
    <mergeCell ref="I8:I9"/>
    <mergeCell ref="B10:C10"/>
    <mergeCell ref="B11:C11"/>
    <mergeCell ref="B12:C12"/>
    <mergeCell ref="B13:C13"/>
    <mergeCell ref="A5:D5"/>
    <mergeCell ref="F5:G5"/>
    <mergeCell ref="F6:G6"/>
    <mergeCell ref="A7:D7"/>
    <mergeCell ref="F7:G7"/>
    <mergeCell ref="A8:D9"/>
    <mergeCell ref="E8:G8"/>
    <mergeCell ref="B2:E3"/>
    <mergeCell ref="F2:G2"/>
    <mergeCell ref="F3:I3"/>
    <mergeCell ref="A4:D4"/>
    <mergeCell ref="F4:G4"/>
    <mergeCell ref="H4:I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0446-F781-45BB-9E86-A9E78DCDBE26}">
  <dimension ref="A1:S59"/>
  <sheetViews>
    <sheetView topLeftCell="A26" workbookViewId="0">
      <selection activeCell="H52" sqref="H52"/>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'1. Detailed Budget'!AG21</f>
        <v>0</v>
      </c>
      <c r="F10" s="20">
        <f>'1. Detailed Budget'!AH21</f>
        <v>0</v>
      </c>
      <c r="G10" s="20">
        <f>'1. Detailed Budget'!AI21</f>
        <v>0</v>
      </c>
      <c r="H10" s="120" t="str">
        <f>'1. Detailed Budget'!AJ21</f>
        <v xml:space="preserve"> </v>
      </c>
      <c r="I10" s="40"/>
    </row>
    <row r="11" spans="1:15" x14ac:dyDescent="0.25">
      <c r="A11" s="44">
        <v>2</v>
      </c>
      <c r="B11" s="558">
        <f>'1. Detailed Budget'!B22</f>
        <v>0</v>
      </c>
      <c r="C11" s="559"/>
      <c r="D11" s="41">
        <f>'1. Detailed Budget'!C22</f>
        <v>0</v>
      </c>
      <c r="E11" s="20">
        <f>'1. Detailed Budget'!AG22</f>
        <v>0</v>
      </c>
      <c r="F11" s="20">
        <f>'1. Detailed Budget'!AH22</f>
        <v>0</v>
      </c>
      <c r="G11" s="20">
        <f>'1. Detailed Budget'!AI22</f>
        <v>0</v>
      </c>
      <c r="H11" s="120" t="str">
        <f>'1. Detailed Budget'!AJ22</f>
        <v xml:space="preserve"> </v>
      </c>
      <c r="I11" s="40"/>
    </row>
    <row r="12" spans="1:15" x14ac:dyDescent="0.25">
      <c r="A12" s="44" t="s">
        <v>86</v>
      </c>
      <c r="B12" s="558">
        <f>'1. Detailed Budget'!B23</f>
        <v>0</v>
      </c>
      <c r="C12" s="559"/>
      <c r="D12" s="41">
        <f>'1. Detailed Budget'!C23</f>
        <v>0</v>
      </c>
      <c r="E12" s="20">
        <f>'1. Detailed Budget'!AG23</f>
        <v>0</v>
      </c>
      <c r="F12" s="20">
        <f>'1. Detailed Budget'!AH23</f>
        <v>0</v>
      </c>
      <c r="G12" s="20">
        <f>'1. Detailed Budget'!AI23</f>
        <v>0</v>
      </c>
      <c r="H12" s="120" t="str">
        <f>'1. Detailed Budget'!AJ23</f>
        <v xml:space="preserve"> </v>
      </c>
      <c r="I12" s="40"/>
    </row>
    <row r="13" spans="1:15" x14ac:dyDescent="0.25">
      <c r="A13" s="44" t="s">
        <v>87</v>
      </c>
      <c r="B13" s="558">
        <f>'1. Detailed Budget'!B24</f>
        <v>0</v>
      </c>
      <c r="C13" s="559"/>
      <c r="D13" s="41">
        <f>'1. Detailed Budget'!C24</f>
        <v>0</v>
      </c>
      <c r="E13" s="20">
        <f>'1. Detailed Budget'!AG24</f>
        <v>0</v>
      </c>
      <c r="F13" s="20">
        <f>'1. Detailed Budget'!AH24</f>
        <v>0</v>
      </c>
      <c r="G13" s="20">
        <f>'1. Detailed Budget'!AI24</f>
        <v>0</v>
      </c>
      <c r="H13" s="120" t="str">
        <f>'1. Detailed Budget'!AJ24</f>
        <v xml:space="preserve"> </v>
      </c>
      <c r="I13" s="40"/>
    </row>
    <row r="14" spans="1:15" x14ac:dyDescent="0.25">
      <c r="A14" s="44" t="s">
        <v>88</v>
      </c>
      <c r="B14" s="558">
        <f>'1. Detailed Budget'!B25</f>
        <v>0</v>
      </c>
      <c r="C14" s="559"/>
      <c r="D14" s="41">
        <f>'1. Detailed Budget'!C25</f>
        <v>0</v>
      </c>
      <c r="E14" s="20">
        <f>'1. Detailed Budget'!AG25</f>
        <v>0</v>
      </c>
      <c r="F14" s="20">
        <f>'1. Detailed Budget'!AH25</f>
        <v>0</v>
      </c>
      <c r="G14" s="20">
        <f>'1. Detailed Budget'!AI25</f>
        <v>0</v>
      </c>
      <c r="H14" s="120" t="str">
        <f>'1. Detailed Budget'!AJ25</f>
        <v xml:space="preserve"> </v>
      </c>
      <c r="I14" s="40"/>
    </row>
    <row r="15" spans="1:15" ht="15.75" x14ac:dyDescent="0.25">
      <c r="A15" s="43" t="s">
        <v>180</v>
      </c>
      <c r="B15" s="110" t="str">
        <f>"("&amp; COUNTIF('1. Detailed Budget'!B28:B32, "*")&amp;")"</f>
        <v>(0)</v>
      </c>
      <c r="C15" s="103" t="s">
        <v>179</v>
      </c>
      <c r="D15" s="42"/>
      <c r="E15" s="20">
        <f>SUM('1. Detailed Budget'!AG28:AG32)</f>
        <v>0</v>
      </c>
      <c r="F15" s="20">
        <f>SUM('1. Detailed Budget'!AH28:AH32)</f>
        <v>0</v>
      </c>
      <c r="G15" s="20">
        <f>SUM('1. Detailed Budget'!AI28:AI32)</f>
        <v>0</v>
      </c>
      <c r="H15" s="120">
        <f>SUM('1. Detailed Budget'!AJ28:AJ32)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19" x14ac:dyDescent="0.25">
      <c r="A17" s="560" t="s">
        <v>89</v>
      </c>
      <c r="B17" s="560"/>
      <c r="C17" s="560"/>
      <c r="D17" s="561"/>
      <c r="E17" s="104"/>
      <c r="F17" s="104"/>
      <c r="G17" s="104"/>
      <c r="H17" s="121"/>
      <c r="I17" s="104"/>
    </row>
    <row r="18" spans="1:19" x14ac:dyDescent="0.25">
      <c r="A18" s="97">
        <v>1</v>
      </c>
      <c r="B18" s="2" t="str">
        <f>"("&amp; COUNTIF('1. Detailed Budget'!C35:C39, "Post Doc")&amp;")"</f>
        <v>(0)</v>
      </c>
      <c r="C18" s="21" t="s">
        <v>189</v>
      </c>
      <c r="D18" s="19"/>
      <c r="E18" s="108">
        <f>SUMIF('1. Detailed Budget'!C35:C39,"Post Doc",'1. Detailed Budget'!AG35:AG39)</f>
        <v>0</v>
      </c>
      <c r="F18" s="20"/>
      <c r="G18" s="20"/>
      <c r="H18" s="120">
        <f>SUMIF('1. Detailed Budget'!C35:C39,"Post Doc",'1. Detailed Budget'!AJ35:AJ39)</f>
        <v>0</v>
      </c>
      <c r="I18" s="40"/>
    </row>
    <row r="19" spans="1:19" x14ac:dyDescent="0.25">
      <c r="A19" s="97">
        <v>2</v>
      </c>
      <c r="B19" s="2" t="str">
        <f>"("&amp; COUNTIF('1. Detailed Budget'!C35:C39, "Other Key Personnel")&amp;")"</f>
        <v>(0)</v>
      </c>
      <c r="C19" s="552" t="s">
        <v>190</v>
      </c>
      <c r="D19" s="553"/>
      <c r="E19" s="109">
        <f>SUMIF('1. Detailed Budget'!C35:C39,"Other Key Personnel",'1. Detailed Budget'!AG35:AG39)</f>
        <v>0</v>
      </c>
      <c r="F19" s="20"/>
      <c r="G19" s="20"/>
      <c r="H19" s="120">
        <f>SUMIF('1. Detailed Budget'!C35:C39,"Other Key Personnel",'1. Detailed Budget'!AJ35:AJ39)</f>
        <v>0</v>
      </c>
      <c r="I19" s="40"/>
    </row>
    <row r="20" spans="1:19" x14ac:dyDescent="0.25">
      <c r="A20" s="97">
        <v>3</v>
      </c>
      <c r="B20" s="2" t="str">
        <f>"("&amp; COUNTIF('1. Detailed Budget'!C35:C39, "Graduate Student")&amp;")"</f>
        <v>(0)</v>
      </c>
      <c r="C20" s="552" t="s">
        <v>188</v>
      </c>
      <c r="D20" s="553"/>
      <c r="E20" s="4">
        <f>SUMIF('1. Detailed Budget'!C35:C39,"Graduate Student",'1. Detailed Budget'!AG35:AG39)</f>
        <v>0</v>
      </c>
      <c r="F20" s="21"/>
      <c r="G20" s="21"/>
      <c r="H20" s="120">
        <f>SUMIF('1. Detailed Budget'!C35:C39,"Graduate Student",'1. Detailed Budget'!AJ35:AJ39)</f>
        <v>0</v>
      </c>
      <c r="I20" s="40"/>
    </row>
    <row r="21" spans="1:19" x14ac:dyDescent="0.25">
      <c r="A21" s="97">
        <v>4</v>
      </c>
      <c r="B21" s="2" t="str">
        <f>"("&amp; COUNTIF('1. Detailed Budget'!C35:C39, "Undergrad Student")&amp;")"</f>
        <v>(0)</v>
      </c>
      <c r="C21" s="552" t="s">
        <v>187</v>
      </c>
      <c r="D21" s="553"/>
      <c r="E21" s="4">
        <f>SUMIF('1. Detailed Budget'!C35:C39,"Undergrad Student",'1. Detailed Budget'!AG35:AG39)</f>
        <v>0</v>
      </c>
      <c r="F21" s="21"/>
      <c r="G21" s="21"/>
      <c r="H21" s="120">
        <f>SUMIF('1. Detailed Budget'!C35:C39,"Undergrad Student",'1. Detailed Budget'!AJ35:AJ39)</f>
        <v>0</v>
      </c>
      <c r="I21" s="40"/>
    </row>
    <row r="22" spans="1:19" x14ac:dyDescent="0.25">
      <c r="A22" s="97">
        <v>5</v>
      </c>
      <c r="B22" s="2" t="str">
        <f>"("&amp; COUNTIF('1. Detailed Budget'!C35:C39, "Secretarial/Clerical")&amp;")"</f>
        <v>(0)</v>
      </c>
      <c r="C22" s="552" t="s">
        <v>186</v>
      </c>
      <c r="D22" s="553"/>
      <c r="E22" s="4">
        <f>SUMIF('1. Detailed Budget'!C35:C39,"Secretarial/Clerical",'1. Detailed Budget'!AG35:AG39)</f>
        <v>0</v>
      </c>
      <c r="F22" s="21"/>
      <c r="G22" s="21"/>
      <c r="H22" s="120">
        <f>SUMIF('1. Detailed Budget'!C35:C39,"Secretarial/Clerical",'1. Detailed Budget'!AJ35:AJ39)</f>
        <v>0</v>
      </c>
      <c r="I22" s="40"/>
    </row>
    <row r="23" spans="1:19" x14ac:dyDescent="0.25">
      <c r="A23" s="97">
        <v>6</v>
      </c>
      <c r="B23" s="2" t="str">
        <f>"("&amp; COUNTIF('1. Detailed Budget'!C35:C39, "Other")&amp;")"</f>
        <v>(0)</v>
      </c>
      <c r="C23" s="552" t="s">
        <v>185</v>
      </c>
      <c r="D23" s="553"/>
      <c r="E23" s="4">
        <f>SUMIF('1. Detailed Budget'!C35:C39,"Other",'1. Detailed Budget'!AG35:AG39)</f>
        <v>0</v>
      </c>
      <c r="F23" s="21"/>
      <c r="G23" s="21"/>
      <c r="H23" s="120">
        <f>SUMIF('1. Detailed Budget'!C35:C39,"Other",'1. Detailed Budget'!AJ35:AJ39)</f>
        <v>0</v>
      </c>
      <c r="I23" s="40"/>
    </row>
    <row r="24" spans="1:19" x14ac:dyDescent="0.25">
      <c r="B24" s="583" t="s">
        <v>90</v>
      </c>
      <c r="C24" s="583"/>
      <c r="D24" s="583"/>
      <c r="E24" s="583"/>
      <c r="F24" s="583"/>
      <c r="G24" s="583"/>
      <c r="H24" s="120">
        <f>SUM(H16,H18:H23)</f>
        <v>0</v>
      </c>
      <c r="I24" s="40"/>
    </row>
    <row r="25" spans="1:19" x14ac:dyDescent="0.25">
      <c r="A25" s="555" t="s">
        <v>91</v>
      </c>
      <c r="B25" s="555"/>
      <c r="C25" s="555"/>
      <c r="D25" s="555"/>
      <c r="E25" s="555"/>
      <c r="F25" s="555"/>
      <c r="G25" s="593"/>
      <c r="H25" s="120">
        <f>'1. Detailed Budget'!AK40</f>
        <v>0</v>
      </c>
      <c r="I25" s="40"/>
      <c r="J25" s="143"/>
      <c r="K25" s="143"/>
      <c r="L25" s="143"/>
      <c r="M25" s="143"/>
      <c r="N25" s="143"/>
      <c r="O25" s="143"/>
      <c r="P25" s="143"/>
      <c r="Q25" s="143"/>
      <c r="R25" s="143"/>
      <c r="S25" s="143"/>
    </row>
    <row r="26" spans="1:19" x14ac:dyDescent="0.25">
      <c r="B26" s="583" t="s">
        <v>92</v>
      </c>
      <c r="C26" s="583"/>
      <c r="D26" s="583"/>
      <c r="E26" s="583"/>
      <c r="F26" s="583"/>
      <c r="G26" s="583"/>
      <c r="H26" s="120">
        <f>SUM(H24,H25)</f>
        <v>0</v>
      </c>
      <c r="I26" s="40"/>
      <c r="J26" s="143"/>
      <c r="K26" s="143"/>
      <c r="L26" s="143"/>
      <c r="M26" s="143"/>
      <c r="N26" s="143"/>
      <c r="O26" s="143"/>
      <c r="P26" s="143"/>
      <c r="Q26" s="143"/>
      <c r="R26" s="143"/>
      <c r="S26" s="143"/>
    </row>
    <row r="27" spans="1:19" x14ac:dyDescent="0.25">
      <c r="A27" s="591" t="s">
        <v>93</v>
      </c>
      <c r="B27" s="591"/>
      <c r="C27" s="591"/>
      <c r="D27" s="591"/>
      <c r="E27" s="591"/>
      <c r="F27" s="591"/>
      <c r="G27" s="592"/>
      <c r="H27" s="121"/>
      <c r="I27" s="104"/>
      <c r="J27" s="143"/>
      <c r="K27" s="143"/>
      <c r="L27" s="143"/>
      <c r="M27" s="143"/>
      <c r="N27" s="143"/>
      <c r="O27" s="143"/>
      <c r="P27" s="143"/>
      <c r="Q27" s="143"/>
      <c r="R27" s="143"/>
      <c r="S27" s="143"/>
    </row>
    <row r="28" spans="1:19" x14ac:dyDescent="0.25">
      <c r="B28" s="583" t="s">
        <v>94</v>
      </c>
      <c r="C28" s="583"/>
      <c r="D28" s="583"/>
      <c r="E28" s="583"/>
      <c r="F28" s="583"/>
      <c r="G28" s="583"/>
      <c r="H28" s="111" cm="1">
        <f t="array" ref="H28:J28">'1. Detailed Budget'!AJ48:AL48</f>
        <v>0</v>
      </c>
      <c r="I28" s="21">
        <v>0</v>
      </c>
      <c r="J28" s="143">
        <v>0</v>
      </c>
      <c r="K28" s="143"/>
      <c r="L28" s="143"/>
      <c r="M28" s="143"/>
      <c r="N28" s="143"/>
      <c r="O28" s="143"/>
      <c r="P28" s="143"/>
      <c r="Q28" s="143"/>
      <c r="R28" s="143"/>
      <c r="S28" s="143"/>
    </row>
    <row r="29" spans="1:19" x14ac:dyDescent="0.25">
      <c r="B29" s="552" t="s">
        <v>95</v>
      </c>
      <c r="C29" s="562"/>
      <c r="D29" s="562"/>
      <c r="E29" s="562"/>
      <c r="F29" s="562"/>
      <c r="G29" s="553"/>
      <c r="H29" s="111" cm="1">
        <f t="array" ref="H29:J29">'1. Detailed Budget'!AJ50:AL50</f>
        <v>0</v>
      </c>
      <c r="I29" s="21">
        <v>0</v>
      </c>
      <c r="J29" s="143">
        <v>0</v>
      </c>
      <c r="K29" s="143"/>
      <c r="L29" s="143"/>
      <c r="M29" s="143"/>
      <c r="N29" s="143"/>
      <c r="O29" s="143"/>
      <c r="P29" s="143"/>
      <c r="Q29" s="143"/>
      <c r="R29" s="143"/>
      <c r="S29" s="143"/>
    </row>
    <row r="30" spans="1:19" x14ac:dyDescent="0.25">
      <c r="B30" s="594" t="s">
        <v>96</v>
      </c>
      <c r="C30" s="595"/>
      <c r="D30" s="595"/>
      <c r="E30" s="595"/>
      <c r="F30" s="595"/>
      <c r="G30" s="596"/>
      <c r="H30" s="135" cm="1">
        <f t="array" ref="H30:J30">'1. Detailed Budget'!AJ51:AL51</f>
        <v>0</v>
      </c>
      <c r="I30" s="21">
        <v>0</v>
      </c>
      <c r="J30" s="143">
        <v>0</v>
      </c>
      <c r="K30" s="143"/>
      <c r="L30" s="143"/>
      <c r="M30" s="143"/>
      <c r="N30" s="143"/>
      <c r="O30" s="143"/>
      <c r="P30" s="143"/>
      <c r="Q30" s="143"/>
      <c r="R30" s="143"/>
      <c r="S30" s="143"/>
    </row>
    <row r="31" spans="1:19" x14ac:dyDescent="0.25">
      <c r="B31" s="597"/>
      <c r="C31" s="598"/>
      <c r="D31" s="598"/>
      <c r="E31" s="598"/>
      <c r="F31" s="598"/>
      <c r="G31" s="599"/>
      <c r="H31" s="588"/>
      <c r="I31" s="589"/>
      <c r="J31" s="143"/>
      <c r="K31" s="143"/>
      <c r="L31" s="143"/>
      <c r="M31" s="143"/>
      <c r="N31" s="143"/>
      <c r="O31" s="143"/>
      <c r="P31" s="143"/>
      <c r="Q31" s="143"/>
      <c r="R31" s="143"/>
      <c r="S31" s="143"/>
    </row>
    <row r="32" spans="1:19" x14ac:dyDescent="0.25">
      <c r="B32" s="600"/>
      <c r="C32" s="601"/>
      <c r="D32" s="601"/>
      <c r="E32" s="601"/>
      <c r="F32" s="601"/>
      <c r="G32" s="602"/>
      <c r="H32" s="588"/>
      <c r="I32" s="589"/>
      <c r="J32" s="143"/>
      <c r="K32" s="143"/>
      <c r="L32" s="143"/>
      <c r="M32" s="143"/>
      <c r="N32" s="143"/>
      <c r="O32" s="143"/>
      <c r="P32" s="143"/>
      <c r="Q32" s="143"/>
      <c r="R32" s="143"/>
      <c r="S32" s="143"/>
    </row>
    <row r="33" spans="1:19" x14ac:dyDescent="0.25">
      <c r="B33" s="571" t="s">
        <v>97</v>
      </c>
      <c r="C33" s="572"/>
      <c r="D33" s="572"/>
      <c r="E33" s="572"/>
      <c r="F33" s="572"/>
      <c r="G33" s="590"/>
      <c r="H33" s="588"/>
      <c r="I33" s="589"/>
      <c r="J33" s="143"/>
      <c r="K33" s="143"/>
      <c r="L33" s="143"/>
      <c r="M33" s="143"/>
      <c r="N33" s="143"/>
      <c r="O33" s="143"/>
      <c r="P33" s="143"/>
      <c r="Q33" s="143"/>
      <c r="R33" s="143"/>
      <c r="S33" s="143"/>
    </row>
    <row r="34" spans="1:19" x14ac:dyDescent="0.25">
      <c r="B34" s="554" t="s">
        <v>192</v>
      </c>
      <c r="C34" s="555"/>
      <c r="D34" s="123">
        <f>'1. Detailed Budget'!AJ55</f>
        <v>0</v>
      </c>
      <c r="E34" s="123"/>
      <c r="F34" s="123"/>
      <c r="G34" s="124"/>
      <c r="H34" s="588"/>
      <c r="I34" s="589"/>
      <c r="J34" s="143"/>
      <c r="K34" s="143"/>
      <c r="L34" s="143"/>
      <c r="M34" s="143"/>
      <c r="N34" s="143"/>
      <c r="O34" s="143"/>
      <c r="P34" s="143"/>
      <c r="Q34" s="143"/>
      <c r="R34" s="143"/>
      <c r="S34" s="143"/>
    </row>
    <row r="35" spans="1:19" x14ac:dyDescent="0.25">
      <c r="B35" s="554" t="s">
        <v>193</v>
      </c>
      <c r="C35" s="555"/>
      <c r="D35" s="123">
        <f>'1. Detailed Budget'!AJ56</f>
        <v>0</v>
      </c>
      <c r="E35" s="123"/>
      <c r="F35" s="123"/>
      <c r="G35" s="124"/>
      <c r="H35" s="588"/>
      <c r="I35" s="589"/>
      <c r="J35" s="143"/>
      <c r="K35" s="143"/>
      <c r="L35" s="143"/>
      <c r="M35" s="143"/>
      <c r="N35" s="143"/>
      <c r="O35" s="143"/>
      <c r="P35" s="143"/>
      <c r="Q35" s="143"/>
      <c r="R35" s="143"/>
      <c r="S35" s="143"/>
    </row>
    <row r="36" spans="1:19" x14ac:dyDescent="0.25">
      <c r="B36" s="554" t="s">
        <v>194</v>
      </c>
      <c r="C36" s="555"/>
      <c r="D36" s="123">
        <f>'1. Detailed Budget'!AJ57</f>
        <v>0</v>
      </c>
      <c r="E36" s="123"/>
      <c r="F36" s="123"/>
      <c r="G36" s="124"/>
      <c r="H36" s="588"/>
      <c r="I36" s="589"/>
      <c r="J36" s="143"/>
      <c r="K36" s="143"/>
      <c r="L36" s="143"/>
      <c r="M36" s="143"/>
      <c r="N36" s="143"/>
      <c r="O36" s="143"/>
      <c r="P36" s="143"/>
      <c r="Q36" s="143"/>
      <c r="R36" s="143"/>
      <c r="S36" s="143"/>
    </row>
    <row r="37" spans="1:19" x14ac:dyDescent="0.25">
      <c r="B37" s="556" t="s">
        <v>195</v>
      </c>
      <c r="C37" s="557"/>
      <c r="D37" s="125">
        <f>SUM('1. Detailed Budget'!AJ54,'1. Detailed Budget'!AJ58)</f>
        <v>0</v>
      </c>
      <c r="E37" s="125"/>
      <c r="F37" s="125"/>
      <c r="G37" s="126"/>
      <c r="H37" s="588"/>
      <c r="I37" s="589"/>
      <c r="J37" s="143"/>
      <c r="K37" s="143"/>
      <c r="L37" s="143"/>
      <c r="M37" s="143"/>
      <c r="N37" s="143"/>
      <c r="O37" s="143"/>
      <c r="P37" s="143"/>
      <c r="Q37" s="143"/>
      <c r="R37" s="143"/>
      <c r="S37" s="143"/>
    </row>
    <row r="38" spans="1:19" x14ac:dyDescent="0.25">
      <c r="B38" s="552" t="s">
        <v>197</v>
      </c>
      <c r="C38" s="562"/>
      <c r="D38" s="562"/>
      <c r="E38" s="562"/>
      <c r="F38" s="562"/>
      <c r="G38" s="553"/>
      <c r="H38" s="111" cm="1">
        <f t="array" ref="H38:J38">'1. Detailed Budget'!AJ59:AL59</f>
        <v>0</v>
      </c>
      <c r="I38" s="21">
        <v>0</v>
      </c>
      <c r="J38" s="143">
        <v>0</v>
      </c>
      <c r="K38" s="143"/>
      <c r="L38" s="143"/>
      <c r="M38" s="143"/>
      <c r="N38" s="143"/>
      <c r="O38" s="143"/>
      <c r="P38" s="143"/>
      <c r="Q38" s="143"/>
      <c r="R38" s="143"/>
      <c r="S38" s="143"/>
    </row>
    <row r="39" spans="1:19" x14ac:dyDescent="0.25">
      <c r="A39" s="560" t="s">
        <v>98</v>
      </c>
      <c r="B39" s="560"/>
      <c r="C39" s="560"/>
      <c r="D39" s="560"/>
      <c r="E39" s="560"/>
      <c r="F39" s="560"/>
      <c r="G39" s="561"/>
      <c r="H39" s="112"/>
      <c r="I39" s="22"/>
      <c r="J39" s="143"/>
      <c r="K39" s="143"/>
      <c r="L39" s="143"/>
      <c r="M39" s="143"/>
      <c r="N39" s="143"/>
      <c r="O39" s="143"/>
      <c r="P39" s="143"/>
      <c r="Q39" s="143"/>
      <c r="R39" s="143"/>
      <c r="S39" s="143"/>
    </row>
    <row r="40" spans="1:19" x14ac:dyDescent="0.25">
      <c r="B40" s="582" t="s">
        <v>99</v>
      </c>
      <c r="C40" s="582"/>
      <c r="D40" s="582"/>
      <c r="E40" s="582"/>
      <c r="F40" s="582"/>
      <c r="G40" s="582"/>
      <c r="H40" s="111">
        <f>'1. Detailed Budget'!AJ61</f>
        <v>0</v>
      </c>
      <c r="I40" s="21"/>
      <c r="J40" s="143"/>
      <c r="K40" s="143"/>
      <c r="L40" s="143"/>
      <c r="M40" s="143"/>
      <c r="N40" s="143"/>
      <c r="O40" s="143"/>
      <c r="P40" s="143"/>
      <c r="Q40" s="143"/>
      <c r="R40" s="143"/>
      <c r="S40" s="143"/>
    </row>
    <row r="41" spans="1:19" x14ac:dyDescent="0.25">
      <c r="B41" s="582" t="s">
        <v>100</v>
      </c>
      <c r="C41" s="582"/>
      <c r="D41" s="582"/>
      <c r="E41" s="582"/>
      <c r="F41" s="582"/>
      <c r="G41" s="582"/>
      <c r="H41" s="111">
        <f>'1. Detailed Budget'!AJ62</f>
        <v>0</v>
      </c>
      <c r="I41" s="21"/>
      <c r="J41" s="143"/>
      <c r="K41" s="143"/>
      <c r="L41" s="143"/>
      <c r="M41" s="143"/>
      <c r="N41" s="143"/>
      <c r="O41" s="143"/>
      <c r="P41" s="143"/>
      <c r="Q41" s="143"/>
      <c r="R41" s="143"/>
      <c r="S41" s="143"/>
    </row>
    <row r="42" spans="1:19" x14ac:dyDescent="0.25">
      <c r="B42" s="582" t="s">
        <v>101</v>
      </c>
      <c r="C42" s="582"/>
      <c r="D42" s="582"/>
      <c r="E42" s="582"/>
      <c r="F42" s="582"/>
      <c r="G42" s="582"/>
      <c r="H42" s="111">
        <f>'1. Detailed Budget'!AJ63</f>
        <v>0</v>
      </c>
      <c r="I42" s="21"/>
      <c r="J42" s="143"/>
      <c r="K42" s="143"/>
      <c r="L42" s="143"/>
      <c r="M42" s="143"/>
      <c r="N42" s="143"/>
      <c r="O42" s="143"/>
      <c r="P42" s="143"/>
      <c r="Q42" s="143"/>
      <c r="R42" s="143"/>
      <c r="S42" s="143"/>
    </row>
    <row r="43" spans="1:19" x14ac:dyDescent="0.25">
      <c r="B43" s="582" t="s">
        <v>102</v>
      </c>
      <c r="C43" s="582"/>
      <c r="D43" s="582"/>
      <c r="E43" s="582"/>
      <c r="F43" s="582"/>
      <c r="G43" s="582"/>
      <c r="H43" s="111">
        <f>'1. Detailed Budget'!AJ64</f>
        <v>0</v>
      </c>
      <c r="I43" s="21"/>
      <c r="J43" s="143"/>
      <c r="K43" s="143"/>
      <c r="L43" s="143"/>
      <c r="M43" s="143"/>
      <c r="N43" s="143"/>
      <c r="O43" s="143"/>
      <c r="P43" s="143"/>
      <c r="Q43" s="143"/>
      <c r="R43" s="143"/>
      <c r="S43" s="143"/>
    </row>
    <row r="44" spans="1:19" x14ac:dyDescent="0.25">
      <c r="B44" s="582" t="s">
        <v>103</v>
      </c>
      <c r="C44" s="582"/>
      <c r="D44" s="582"/>
      <c r="E44" s="582"/>
      <c r="F44" s="582"/>
      <c r="G44" s="582"/>
      <c r="H44" s="111">
        <f>SUM('1. Detailed Budget'!AJ65:AJ69)</f>
        <v>0</v>
      </c>
      <c r="I44" s="21"/>
      <c r="J44" s="143"/>
      <c r="K44" s="143"/>
      <c r="L44" s="143"/>
      <c r="M44" s="143"/>
      <c r="N44" s="143"/>
      <c r="O44" s="143"/>
      <c r="P44" s="143"/>
      <c r="Q44" s="143"/>
      <c r="R44" s="143"/>
      <c r="S44" s="143"/>
    </row>
    <row r="45" spans="1:19" x14ac:dyDescent="0.25">
      <c r="B45" s="582" t="s">
        <v>104</v>
      </c>
      <c r="C45" s="582"/>
      <c r="D45" s="582"/>
      <c r="E45" s="582"/>
      <c r="F45" s="582"/>
      <c r="G45" s="582"/>
      <c r="H45" s="111">
        <f>SUM('1. Detailed Budget'!AJ70:AL71)</f>
        <v>0</v>
      </c>
      <c r="I45" s="21"/>
      <c r="J45" s="143"/>
      <c r="K45" s="143"/>
      <c r="L45" s="143"/>
      <c r="M45" s="143"/>
      <c r="N45" s="143"/>
      <c r="O45" s="143"/>
      <c r="P45" s="143"/>
      <c r="Q45" s="143"/>
      <c r="R45" s="143"/>
      <c r="S45" s="143"/>
    </row>
    <row r="46" spans="1:19" x14ac:dyDescent="0.25">
      <c r="B46" s="583" t="s">
        <v>200</v>
      </c>
      <c r="C46" s="583"/>
      <c r="D46" s="583"/>
      <c r="E46" s="583"/>
      <c r="F46" s="583"/>
      <c r="G46" s="583"/>
      <c r="H46" s="111">
        <f>SUM(H40:H45)</f>
        <v>0</v>
      </c>
      <c r="I46" s="21"/>
      <c r="J46" s="143"/>
      <c r="K46" s="143"/>
      <c r="L46" s="143"/>
      <c r="M46" s="143"/>
      <c r="N46" s="143"/>
      <c r="O46" s="143"/>
      <c r="P46" s="143"/>
      <c r="Q46" s="143"/>
      <c r="R46" s="143"/>
      <c r="S46" s="143"/>
    </row>
    <row r="47" spans="1:19" x14ac:dyDescent="0.25">
      <c r="B47" s="570" t="s">
        <v>105</v>
      </c>
      <c r="C47" s="570"/>
      <c r="D47" s="570"/>
      <c r="E47" s="570"/>
      <c r="F47" s="570"/>
      <c r="G47" s="570"/>
      <c r="H47" s="111">
        <f>SUM(H26,H28,H29,H30,H38,H46)</f>
        <v>0</v>
      </c>
      <c r="I47" s="21"/>
      <c r="J47" s="143"/>
      <c r="K47" s="143"/>
      <c r="L47" s="143"/>
      <c r="M47" s="143"/>
      <c r="N47" s="143"/>
      <c r="O47" s="143"/>
      <c r="P47" s="143"/>
      <c r="Q47" s="143"/>
      <c r="R47" s="143"/>
      <c r="S47" s="143"/>
    </row>
    <row r="48" spans="1:19" x14ac:dyDescent="0.25">
      <c r="B48" s="563" t="s">
        <v>106</v>
      </c>
      <c r="C48" s="564"/>
      <c r="D48" s="564"/>
      <c r="E48" s="564"/>
      <c r="F48" s="564"/>
      <c r="G48" s="584"/>
      <c r="H48" s="112"/>
      <c r="I48" s="22"/>
      <c r="J48" s="143"/>
      <c r="K48" s="143"/>
      <c r="L48" s="143"/>
      <c r="M48" s="143"/>
      <c r="N48" s="143"/>
      <c r="O48" s="143"/>
      <c r="P48" s="143"/>
      <c r="Q48" s="143"/>
      <c r="R48" s="143"/>
      <c r="S48" s="143"/>
    </row>
    <row r="49" spans="2:19" x14ac:dyDescent="0.25">
      <c r="B49" s="585" t="s">
        <v>107</v>
      </c>
      <c r="C49" s="586"/>
      <c r="D49" s="586"/>
      <c r="E49" s="586"/>
      <c r="F49" s="586"/>
      <c r="G49" s="587"/>
      <c r="H49" s="111">
        <f>SUM('1. Detailed Budget'!AJ83:AL83)</f>
        <v>0</v>
      </c>
      <c r="I49" s="21"/>
      <c r="J49" s="143"/>
      <c r="K49" s="143"/>
      <c r="L49" s="143"/>
      <c r="M49" s="143"/>
      <c r="N49" s="143"/>
      <c r="O49" s="143"/>
      <c r="P49" s="143"/>
      <c r="Q49" s="143"/>
      <c r="R49" s="143"/>
      <c r="S49" s="143"/>
    </row>
    <row r="50" spans="2:19" x14ac:dyDescent="0.25">
      <c r="B50" s="570" t="s">
        <v>108</v>
      </c>
      <c r="C50" s="570"/>
      <c r="D50" s="570"/>
      <c r="E50" s="570"/>
      <c r="F50" s="570"/>
      <c r="G50" s="570"/>
      <c r="H50" s="111">
        <f>SUM(H49,H47)</f>
        <v>0</v>
      </c>
      <c r="I50" s="21"/>
      <c r="J50" s="143"/>
      <c r="K50" s="143"/>
      <c r="L50" s="143"/>
      <c r="M50" s="143"/>
      <c r="N50" s="143"/>
      <c r="O50" s="143"/>
      <c r="P50" s="143"/>
      <c r="Q50" s="143"/>
      <c r="R50" s="143"/>
      <c r="S50" s="143"/>
    </row>
    <row r="51" spans="2:19" x14ac:dyDescent="0.25">
      <c r="B51" s="570" t="s">
        <v>109</v>
      </c>
      <c r="C51" s="570"/>
      <c r="D51" s="570"/>
      <c r="E51" s="570"/>
      <c r="F51" s="570"/>
      <c r="G51" s="570"/>
      <c r="H51" s="111">
        <f>'1. Detailed Budget'!AJ85</f>
        <v>0</v>
      </c>
      <c r="I51" s="21"/>
      <c r="J51" s="143"/>
      <c r="K51" s="143"/>
      <c r="L51" s="143"/>
      <c r="M51" s="143"/>
      <c r="N51" s="143"/>
      <c r="O51" s="143"/>
      <c r="P51" s="143"/>
      <c r="Q51" s="143"/>
      <c r="R51" s="143"/>
      <c r="S51" s="143"/>
    </row>
    <row r="52" spans="2:19" x14ac:dyDescent="0.25">
      <c r="B52" s="570" t="s">
        <v>110</v>
      </c>
      <c r="C52" s="570"/>
      <c r="D52" s="570"/>
      <c r="E52" s="570"/>
      <c r="F52" s="570"/>
      <c r="G52" s="570"/>
      <c r="H52" s="111">
        <f>SUM(H50:H51)</f>
        <v>0</v>
      </c>
      <c r="I52" s="21"/>
      <c r="J52" s="143"/>
      <c r="K52" s="143"/>
      <c r="L52" s="143"/>
      <c r="M52" s="143"/>
      <c r="N52" s="143"/>
      <c r="O52" s="143"/>
      <c r="P52" s="143"/>
      <c r="Q52" s="143"/>
      <c r="R52" s="143"/>
      <c r="S52" s="143"/>
    </row>
    <row r="53" spans="2:19" ht="15.75" thickBot="1" x14ac:dyDescent="0.3">
      <c r="B53" s="25"/>
      <c r="C53" s="26"/>
      <c r="D53" s="26"/>
      <c r="E53" s="26"/>
      <c r="F53" s="26"/>
      <c r="G53" s="15"/>
      <c r="H53" s="122"/>
      <c r="I53" s="24"/>
    </row>
    <row r="54" spans="2:19" ht="15.75" thickBot="1" x14ac:dyDescent="0.3">
      <c r="B54" s="571" t="s">
        <v>111</v>
      </c>
      <c r="C54" s="572"/>
      <c r="D54" s="572"/>
      <c r="E54" s="572"/>
      <c r="F54" s="572"/>
      <c r="G54" s="626" t="s">
        <v>74</v>
      </c>
      <c r="H54" s="627"/>
      <c r="I54" s="628"/>
    </row>
    <row r="55" spans="2:19" ht="16.5" x14ac:dyDescent="0.3">
      <c r="B55" s="576"/>
      <c r="C55" s="577"/>
      <c r="D55" s="577"/>
      <c r="E55" s="577"/>
      <c r="F55" s="577"/>
      <c r="G55" s="629" t="s">
        <v>112</v>
      </c>
      <c r="H55" s="580"/>
      <c r="I55" s="630"/>
    </row>
    <row r="56" spans="2:19" ht="22.5" x14ac:dyDescent="0.25">
      <c r="B56" s="563" t="s">
        <v>113</v>
      </c>
      <c r="C56" s="564"/>
      <c r="D56" s="564"/>
      <c r="E56" s="564"/>
      <c r="F56" s="564"/>
      <c r="G56" s="138" t="s">
        <v>114</v>
      </c>
      <c r="H56" s="28" t="s">
        <v>115</v>
      </c>
      <c r="I56" s="139" t="s">
        <v>116</v>
      </c>
    </row>
    <row r="57" spans="2:19" ht="15.75" thickBot="1" x14ac:dyDescent="0.3">
      <c r="B57" s="565"/>
      <c r="C57" s="566"/>
      <c r="D57" s="566"/>
      <c r="E57" s="566"/>
      <c r="F57" s="625"/>
      <c r="G57" s="140"/>
      <c r="H57" s="141"/>
      <c r="I57" s="142"/>
    </row>
    <row r="58" spans="2:19" x14ac:dyDescent="0.25">
      <c r="B58" s="13"/>
      <c r="C58" s="13"/>
      <c r="D58" s="13"/>
      <c r="E58" s="32"/>
      <c r="F58" s="32"/>
      <c r="G58" s="32"/>
      <c r="H58" s="32"/>
      <c r="I58" s="32"/>
    </row>
    <row r="59" spans="2:19" x14ac:dyDescent="0.25">
      <c r="B59" s="13"/>
      <c r="C59" s="13"/>
      <c r="D59" s="13"/>
      <c r="E59" s="32" t="s">
        <v>117</v>
      </c>
      <c r="F59" s="13"/>
      <c r="G59" s="13"/>
      <c r="H59" s="14"/>
      <c r="I59" s="13"/>
    </row>
  </sheetData>
  <sheetProtection algorithmName="SHA-512" hashValue="bNyu/Brt2INVLfYE9qWBWCOEY3ZtCeEYtYtFvC8S61LfDC1Gaya8F74RXT22SwZR9/GnLACeh6akPqxy1Zsd8Q==" saltValue="VMe3tKPmx/Ok/pj+Gaj4qg==" spinCount="100000" sheet="1" objects="1" scenarios="1"/>
  <mergeCells count="63">
    <mergeCell ref="B55:F55"/>
    <mergeCell ref="G55:I55"/>
    <mergeCell ref="B56:F56"/>
    <mergeCell ref="B57:F57"/>
    <mergeCell ref="B49:G49"/>
    <mergeCell ref="B50:G50"/>
    <mergeCell ref="B51:G51"/>
    <mergeCell ref="B52:G52"/>
    <mergeCell ref="B54:F54"/>
    <mergeCell ref="G54:I54"/>
    <mergeCell ref="B48:G48"/>
    <mergeCell ref="B37:C37"/>
    <mergeCell ref="B38:G38"/>
    <mergeCell ref="A39:G39"/>
    <mergeCell ref="B40:G40"/>
    <mergeCell ref="B41:G41"/>
    <mergeCell ref="B42:G42"/>
    <mergeCell ref="B43:G43"/>
    <mergeCell ref="B44:G44"/>
    <mergeCell ref="B45:G45"/>
    <mergeCell ref="B46:G46"/>
    <mergeCell ref="B47:G47"/>
    <mergeCell ref="B28:G28"/>
    <mergeCell ref="B29:G29"/>
    <mergeCell ref="B30:G30"/>
    <mergeCell ref="B31:G32"/>
    <mergeCell ref="H31:H37"/>
    <mergeCell ref="I31:I37"/>
    <mergeCell ref="B33:G33"/>
    <mergeCell ref="B34:C34"/>
    <mergeCell ref="B35:C35"/>
    <mergeCell ref="B36:C36"/>
    <mergeCell ref="A27:G27"/>
    <mergeCell ref="B14:C14"/>
    <mergeCell ref="C16:D16"/>
    <mergeCell ref="A17:D17"/>
    <mergeCell ref="C19:D19"/>
    <mergeCell ref="C20:D20"/>
    <mergeCell ref="C21:D21"/>
    <mergeCell ref="C22:D22"/>
    <mergeCell ref="C23:D23"/>
    <mergeCell ref="B24:G24"/>
    <mergeCell ref="A25:G25"/>
    <mergeCell ref="B26:G26"/>
    <mergeCell ref="H8:H9"/>
    <mergeCell ref="I8:I9"/>
    <mergeCell ref="B10:C10"/>
    <mergeCell ref="B11:C11"/>
    <mergeCell ref="B12:C12"/>
    <mergeCell ref="B13:C13"/>
    <mergeCell ref="A5:D5"/>
    <mergeCell ref="F5:G5"/>
    <mergeCell ref="F6:G6"/>
    <mergeCell ref="A7:D7"/>
    <mergeCell ref="F7:G7"/>
    <mergeCell ref="A8:D9"/>
    <mergeCell ref="E8:G8"/>
    <mergeCell ref="B2:E3"/>
    <mergeCell ref="F2:G2"/>
    <mergeCell ref="F3:I3"/>
    <mergeCell ref="A4:D4"/>
    <mergeCell ref="F4:G4"/>
    <mergeCell ref="H4:I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337F-65E9-4975-AE17-40FF8F76F8F1}">
  <dimension ref="A1:S59"/>
  <sheetViews>
    <sheetView topLeftCell="A29" workbookViewId="0">
      <selection activeCell="H52" sqref="H52"/>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'1. Detailed Budget'!AO21</f>
        <v>0</v>
      </c>
      <c r="F10" s="20">
        <f>'1. Detailed Budget'!AP21</f>
        <v>0</v>
      </c>
      <c r="G10" s="20">
        <f>'1. Detailed Budget'!AQ21</f>
        <v>0</v>
      </c>
      <c r="H10" s="120" t="str">
        <f>'1. Detailed Budget'!AR21</f>
        <v xml:space="preserve"> </v>
      </c>
      <c r="I10" s="40"/>
    </row>
    <row r="11" spans="1:15" x14ac:dyDescent="0.25">
      <c r="A11" s="44">
        <v>2</v>
      </c>
      <c r="B11" s="558">
        <f>'1. Detailed Budget'!B22</f>
        <v>0</v>
      </c>
      <c r="C11" s="559"/>
      <c r="D11" s="41">
        <f>'1. Detailed Budget'!C22</f>
        <v>0</v>
      </c>
      <c r="E11" s="20">
        <f>'1. Detailed Budget'!AO22</f>
        <v>0</v>
      </c>
      <c r="F11" s="20">
        <f>'1. Detailed Budget'!AP22</f>
        <v>0</v>
      </c>
      <c r="G11" s="20">
        <f>'1. Detailed Budget'!AQ22</f>
        <v>0</v>
      </c>
      <c r="H11" s="120" t="str">
        <f>'1. Detailed Budget'!AR22</f>
        <v xml:space="preserve"> </v>
      </c>
      <c r="I11" s="40"/>
    </row>
    <row r="12" spans="1:15" x14ac:dyDescent="0.25">
      <c r="A12" s="44" t="s">
        <v>86</v>
      </c>
      <c r="B12" s="558">
        <f>'1. Detailed Budget'!B23</f>
        <v>0</v>
      </c>
      <c r="C12" s="559"/>
      <c r="D12" s="41">
        <f>'1. Detailed Budget'!C23</f>
        <v>0</v>
      </c>
      <c r="E12" s="20">
        <f>'1. Detailed Budget'!AO23</f>
        <v>0</v>
      </c>
      <c r="F12" s="20">
        <f>'1. Detailed Budget'!AP23</f>
        <v>0</v>
      </c>
      <c r="G12" s="20">
        <f>'1. Detailed Budget'!AQ23</f>
        <v>0</v>
      </c>
      <c r="H12" s="120" t="str">
        <f>'1. Detailed Budget'!AR23</f>
        <v xml:space="preserve"> </v>
      </c>
      <c r="I12" s="40"/>
    </row>
    <row r="13" spans="1:15" x14ac:dyDescent="0.25">
      <c r="A13" s="44" t="s">
        <v>87</v>
      </c>
      <c r="B13" s="558">
        <f>'1. Detailed Budget'!B24</f>
        <v>0</v>
      </c>
      <c r="C13" s="559"/>
      <c r="D13" s="41">
        <f>'1. Detailed Budget'!C24</f>
        <v>0</v>
      </c>
      <c r="E13" s="20">
        <f>'1. Detailed Budget'!AO24</f>
        <v>0</v>
      </c>
      <c r="F13" s="20">
        <f>'1. Detailed Budget'!AP24</f>
        <v>0</v>
      </c>
      <c r="G13" s="20">
        <f>'1. Detailed Budget'!AQ24</f>
        <v>0</v>
      </c>
      <c r="H13" s="120" t="str">
        <f>'1. Detailed Budget'!AR24</f>
        <v xml:space="preserve"> </v>
      </c>
      <c r="I13" s="40"/>
    </row>
    <row r="14" spans="1:15" x14ac:dyDescent="0.25">
      <c r="A14" s="44" t="s">
        <v>88</v>
      </c>
      <c r="B14" s="558">
        <f>'1. Detailed Budget'!B25</f>
        <v>0</v>
      </c>
      <c r="C14" s="559"/>
      <c r="D14" s="41">
        <f>'1. Detailed Budget'!C25</f>
        <v>0</v>
      </c>
      <c r="E14" s="20">
        <f>'1. Detailed Budget'!AO25</f>
        <v>0</v>
      </c>
      <c r="F14" s="20">
        <f>'1. Detailed Budget'!AP25</f>
        <v>0</v>
      </c>
      <c r="G14" s="20">
        <f>'1. Detailed Budget'!AQ25</f>
        <v>0</v>
      </c>
      <c r="H14" s="120" t="str">
        <f>'1. Detailed Budget'!AR25</f>
        <v xml:space="preserve"> </v>
      </c>
      <c r="I14" s="40"/>
    </row>
    <row r="15" spans="1:15" ht="15.75" x14ac:dyDescent="0.25">
      <c r="A15" s="43" t="s">
        <v>180</v>
      </c>
      <c r="B15" s="110" t="str">
        <f>"("&amp; COUNTIF('1. Detailed Budget'!B28:B32, "*")&amp;")"</f>
        <v>(0)</v>
      </c>
      <c r="C15" s="103" t="s">
        <v>179</v>
      </c>
      <c r="D15" s="42"/>
      <c r="E15" s="20">
        <f>SUM('1. Detailed Budget'!AO28:AO32)</f>
        <v>0</v>
      </c>
      <c r="F15" s="20">
        <f>SUM('1. Detailed Budget'!AP28:AP32)</f>
        <v>0</v>
      </c>
      <c r="G15" s="20">
        <f>SUM('1. Detailed Budget'!AQ28:AQ32)</f>
        <v>0</v>
      </c>
      <c r="H15" s="120">
        <f>SUM('1. Detailed Budget'!AR28:AR32)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19" x14ac:dyDescent="0.25">
      <c r="A17" s="560" t="s">
        <v>89</v>
      </c>
      <c r="B17" s="560"/>
      <c r="C17" s="560"/>
      <c r="D17" s="561"/>
      <c r="E17" s="104"/>
      <c r="F17" s="104"/>
      <c r="G17" s="104"/>
      <c r="H17" s="121"/>
      <c r="I17" s="104"/>
    </row>
    <row r="18" spans="1:19" x14ac:dyDescent="0.25">
      <c r="A18" s="97">
        <v>1</v>
      </c>
      <c r="B18" s="2" t="str">
        <f>"("&amp; COUNTIF('1. Detailed Budget'!C35:C39, "Post Doc")&amp;")"</f>
        <v>(0)</v>
      </c>
      <c r="C18" s="21" t="s">
        <v>189</v>
      </c>
      <c r="D18" s="19"/>
      <c r="E18" s="108">
        <f>SUMIF('1. Detailed Budget'!C35:C39,"Post Doc",'1. Detailed Budget'!AO35:AO39)</f>
        <v>0</v>
      </c>
      <c r="F18" s="20"/>
      <c r="G18" s="20"/>
      <c r="H18" s="120">
        <f>SUMIF('1. Detailed Budget'!C35:C39,"Post Doc",'1. Detailed Budget'!AR35:AR39)</f>
        <v>0</v>
      </c>
      <c r="I18" s="40"/>
    </row>
    <row r="19" spans="1:19" x14ac:dyDescent="0.25">
      <c r="A19" s="97">
        <v>2</v>
      </c>
      <c r="B19" s="2" t="str">
        <f>"("&amp; COUNTIF('1. Detailed Budget'!C35:C39, "Other Key Personnel")&amp;")"</f>
        <v>(0)</v>
      </c>
      <c r="C19" s="552" t="s">
        <v>190</v>
      </c>
      <c r="D19" s="553"/>
      <c r="E19" s="109">
        <f>SUMIF('1. Detailed Budget'!C35:C39,"Other Key Personnel",'1. Detailed Budget'!AO35:AO39)</f>
        <v>0</v>
      </c>
      <c r="F19" s="20"/>
      <c r="G19" s="20"/>
      <c r="H19" s="120">
        <f>SUMIF('1. Detailed Budget'!C35:C39,"Other Key Personnel",'1. Detailed Budget'!AR35:AR39)</f>
        <v>0</v>
      </c>
      <c r="I19" s="40"/>
    </row>
    <row r="20" spans="1:19" x14ac:dyDescent="0.25">
      <c r="A20" s="97">
        <v>3</v>
      </c>
      <c r="B20" s="2" t="str">
        <f>"("&amp; COUNTIF('1. Detailed Budget'!C35:C39, "Graduate Student")&amp;")"</f>
        <v>(0)</v>
      </c>
      <c r="C20" s="552" t="s">
        <v>188</v>
      </c>
      <c r="D20" s="553"/>
      <c r="E20" s="4">
        <f>SUMIF('1. Detailed Budget'!C35:C39,"Graduate Student",'1. Detailed Budget'!AO35:AO39)</f>
        <v>0</v>
      </c>
      <c r="F20" s="21"/>
      <c r="G20" s="21"/>
      <c r="H20" s="120">
        <f>SUMIF('1. Detailed Budget'!C35:C39,"Graduate Student",'1. Detailed Budget'!AR35:AR39)</f>
        <v>0</v>
      </c>
      <c r="I20" s="40"/>
    </row>
    <row r="21" spans="1:19" x14ac:dyDescent="0.25">
      <c r="A21" s="97">
        <v>4</v>
      </c>
      <c r="B21" s="2" t="str">
        <f>"("&amp; COUNTIF('1. Detailed Budget'!C35:C39, "Undergrad Student")&amp;")"</f>
        <v>(0)</v>
      </c>
      <c r="C21" s="552" t="s">
        <v>187</v>
      </c>
      <c r="D21" s="553"/>
      <c r="E21" s="4">
        <f>SUMIF('1. Detailed Budget'!C35:C39,"Undergrad Student",'1. Detailed Budget'!AO35:AO39)</f>
        <v>0</v>
      </c>
      <c r="F21" s="21"/>
      <c r="G21" s="21"/>
      <c r="H21" s="120">
        <f>SUMIF('1. Detailed Budget'!C35:C39,"Undergrad Student",'1. Detailed Budget'!AR35:AR39)</f>
        <v>0</v>
      </c>
      <c r="I21" s="40"/>
    </row>
    <row r="22" spans="1:19" x14ac:dyDescent="0.25">
      <c r="A22" s="97">
        <v>5</v>
      </c>
      <c r="B22" s="2" t="str">
        <f>"("&amp; COUNTIF('1. Detailed Budget'!C35:C39, "Secretarial/Clerical")&amp;")"</f>
        <v>(0)</v>
      </c>
      <c r="C22" s="552" t="s">
        <v>186</v>
      </c>
      <c r="D22" s="553"/>
      <c r="E22" s="4">
        <f>SUMIF('1. Detailed Budget'!C35:C39,"Secretarial/Clerical",'1. Detailed Budget'!AO35:AO39)</f>
        <v>0</v>
      </c>
      <c r="F22" s="21"/>
      <c r="G22" s="21"/>
      <c r="H22" s="120">
        <f>SUMIF('1. Detailed Budget'!C35:C39,"Secretarial/Clerical",'1. Detailed Budget'!AR35:AR39)</f>
        <v>0</v>
      </c>
      <c r="I22" s="40"/>
    </row>
    <row r="23" spans="1:19" x14ac:dyDescent="0.25">
      <c r="A23" s="97">
        <v>6</v>
      </c>
      <c r="B23" s="2" t="str">
        <f>"("&amp; COUNTIF('1. Detailed Budget'!C35:C39, "Other")&amp;")"</f>
        <v>(0)</v>
      </c>
      <c r="C23" s="552" t="s">
        <v>185</v>
      </c>
      <c r="D23" s="553"/>
      <c r="E23" s="4">
        <f>SUMIF('1. Detailed Budget'!C35:C39,"Other",'1. Detailed Budget'!AO35:AO39)</f>
        <v>0</v>
      </c>
      <c r="F23" s="21"/>
      <c r="G23" s="21"/>
      <c r="H23" s="120">
        <f>SUMIF('1. Detailed Budget'!C35:C39,"Other",'1. Detailed Budget'!AR35:AR39)</f>
        <v>0</v>
      </c>
      <c r="I23" s="40"/>
    </row>
    <row r="24" spans="1:19" x14ac:dyDescent="0.25">
      <c r="B24" s="583" t="s">
        <v>90</v>
      </c>
      <c r="C24" s="583"/>
      <c r="D24" s="583"/>
      <c r="E24" s="583"/>
      <c r="F24" s="583"/>
      <c r="G24" s="583"/>
      <c r="H24" s="120">
        <f>SUM(H16,H18:H23)</f>
        <v>0</v>
      </c>
      <c r="I24" s="40"/>
    </row>
    <row r="25" spans="1:19" x14ac:dyDescent="0.25">
      <c r="A25" s="555" t="s">
        <v>91</v>
      </c>
      <c r="B25" s="555"/>
      <c r="C25" s="555"/>
      <c r="D25" s="555"/>
      <c r="E25" s="555"/>
      <c r="F25" s="555"/>
      <c r="G25" s="593"/>
      <c r="H25" s="120">
        <f>'1. Detailed Budget'!AS40</f>
        <v>0</v>
      </c>
      <c r="I25" s="40"/>
    </row>
    <row r="26" spans="1:19" x14ac:dyDescent="0.25">
      <c r="B26" s="583" t="s">
        <v>92</v>
      </c>
      <c r="C26" s="583"/>
      <c r="D26" s="583"/>
      <c r="E26" s="583"/>
      <c r="F26" s="583"/>
      <c r="G26" s="583"/>
      <c r="H26" s="120">
        <f>SUM(H24,H25)</f>
        <v>0</v>
      </c>
      <c r="I26" s="40"/>
    </row>
    <row r="27" spans="1:19" x14ac:dyDescent="0.25">
      <c r="A27" s="591" t="s">
        <v>93</v>
      </c>
      <c r="B27" s="591"/>
      <c r="C27" s="591"/>
      <c r="D27" s="591"/>
      <c r="E27" s="591"/>
      <c r="F27" s="591"/>
      <c r="G27" s="592"/>
      <c r="H27" s="121"/>
      <c r="I27" s="104"/>
      <c r="J27" s="143"/>
      <c r="K27" s="143"/>
      <c r="L27" s="143"/>
      <c r="M27" s="143"/>
      <c r="N27" s="143"/>
      <c r="O27" s="143"/>
      <c r="P27" s="143"/>
      <c r="Q27" s="143"/>
      <c r="R27" s="143"/>
      <c r="S27" s="143"/>
    </row>
    <row r="28" spans="1:19" x14ac:dyDescent="0.25">
      <c r="B28" s="583" t="s">
        <v>94</v>
      </c>
      <c r="C28" s="583"/>
      <c r="D28" s="583"/>
      <c r="E28" s="583"/>
      <c r="F28" s="583"/>
      <c r="G28" s="583"/>
      <c r="H28" s="111" cm="1">
        <f t="array" ref="H28:J28">'1. Detailed Budget'!AR48:AT48</f>
        <v>0</v>
      </c>
      <c r="I28" s="21">
        <v>0</v>
      </c>
      <c r="J28" s="143">
        <v>0</v>
      </c>
      <c r="K28" s="143"/>
      <c r="L28" s="143"/>
      <c r="M28" s="143"/>
      <c r="N28" s="143"/>
      <c r="O28" s="143"/>
      <c r="P28" s="143"/>
      <c r="Q28" s="143"/>
      <c r="R28" s="143"/>
      <c r="S28" s="143"/>
    </row>
    <row r="29" spans="1:19" x14ac:dyDescent="0.25">
      <c r="B29" s="552" t="s">
        <v>95</v>
      </c>
      <c r="C29" s="562"/>
      <c r="D29" s="562"/>
      <c r="E29" s="562"/>
      <c r="F29" s="562"/>
      <c r="G29" s="553"/>
      <c r="H29" s="111" cm="1">
        <f t="array" ref="H29:J29">'1. Detailed Budget'!AR50:AT50</f>
        <v>0</v>
      </c>
      <c r="I29" s="21">
        <v>0</v>
      </c>
      <c r="J29" s="143">
        <v>0</v>
      </c>
      <c r="K29" s="143"/>
      <c r="L29" s="143"/>
      <c r="M29" s="143"/>
      <c r="N29" s="143"/>
      <c r="O29" s="143"/>
      <c r="P29" s="143"/>
      <c r="Q29" s="143"/>
      <c r="R29" s="143"/>
      <c r="S29" s="143"/>
    </row>
    <row r="30" spans="1:19" x14ac:dyDescent="0.25">
      <c r="B30" s="594" t="s">
        <v>96</v>
      </c>
      <c r="C30" s="595"/>
      <c r="D30" s="595"/>
      <c r="E30" s="595"/>
      <c r="F30" s="595"/>
      <c r="G30" s="596"/>
      <c r="H30" s="111" cm="1">
        <f t="array" ref="H30:J30">'1. Detailed Budget'!AR51:AT51</f>
        <v>0</v>
      </c>
      <c r="I30" s="21">
        <v>0</v>
      </c>
      <c r="J30" s="143">
        <v>0</v>
      </c>
      <c r="K30" s="143"/>
      <c r="L30" s="143"/>
      <c r="M30" s="143"/>
      <c r="N30" s="143"/>
      <c r="O30" s="143"/>
      <c r="P30" s="143"/>
      <c r="Q30" s="143"/>
      <c r="R30" s="143"/>
      <c r="S30" s="143"/>
    </row>
    <row r="31" spans="1:19" x14ac:dyDescent="0.25">
      <c r="B31" s="597"/>
      <c r="C31" s="598"/>
      <c r="D31" s="598"/>
      <c r="E31" s="598"/>
      <c r="F31" s="598"/>
      <c r="G31" s="599"/>
      <c r="H31" s="588"/>
      <c r="I31" s="589"/>
      <c r="J31" s="143"/>
      <c r="K31" s="143"/>
      <c r="L31" s="143"/>
      <c r="M31" s="143"/>
      <c r="N31" s="143"/>
      <c r="O31" s="143"/>
      <c r="P31" s="143"/>
      <c r="Q31" s="143"/>
      <c r="R31" s="143"/>
      <c r="S31" s="143"/>
    </row>
    <row r="32" spans="1:19" x14ac:dyDescent="0.25">
      <c r="B32" s="600"/>
      <c r="C32" s="601"/>
      <c r="D32" s="601"/>
      <c r="E32" s="601"/>
      <c r="F32" s="601"/>
      <c r="G32" s="602"/>
      <c r="H32" s="588"/>
      <c r="I32" s="589"/>
      <c r="J32" s="143"/>
      <c r="K32" s="143"/>
      <c r="L32" s="143"/>
      <c r="M32" s="143"/>
      <c r="N32" s="143"/>
      <c r="O32" s="143"/>
      <c r="P32" s="143"/>
      <c r="Q32" s="143"/>
      <c r="R32" s="143"/>
      <c r="S32" s="143"/>
    </row>
    <row r="33" spans="1:19" x14ac:dyDescent="0.25">
      <c r="B33" s="571" t="s">
        <v>97</v>
      </c>
      <c r="C33" s="572"/>
      <c r="D33" s="572"/>
      <c r="E33" s="572"/>
      <c r="F33" s="572"/>
      <c r="G33" s="590"/>
      <c r="H33" s="588"/>
      <c r="I33" s="589"/>
      <c r="J33" s="143"/>
      <c r="K33" s="143"/>
      <c r="L33" s="143"/>
      <c r="M33" s="143"/>
      <c r="N33" s="143"/>
      <c r="O33" s="143"/>
      <c r="P33" s="143"/>
      <c r="Q33" s="143"/>
      <c r="R33" s="143"/>
      <c r="S33" s="143"/>
    </row>
    <row r="34" spans="1:19" x14ac:dyDescent="0.25">
      <c r="B34" s="554" t="s">
        <v>192</v>
      </c>
      <c r="C34" s="555"/>
      <c r="D34" s="123">
        <f>SUM('1. Detailed Budget'!AR55:AT55)</f>
        <v>0</v>
      </c>
      <c r="E34" s="123"/>
      <c r="F34" s="123"/>
      <c r="G34" s="124"/>
      <c r="H34" s="588"/>
      <c r="I34" s="589"/>
      <c r="J34" s="143"/>
      <c r="K34" s="143"/>
      <c r="L34" s="143"/>
      <c r="M34" s="143"/>
      <c r="N34" s="143"/>
      <c r="O34" s="143"/>
      <c r="P34" s="143"/>
      <c r="Q34" s="143"/>
      <c r="R34" s="143"/>
      <c r="S34" s="143"/>
    </row>
    <row r="35" spans="1:19" x14ac:dyDescent="0.25">
      <c r="B35" s="554" t="s">
        <v>193</v>
      </c>
      <c r="C35" s="555"/>
      <c r="D35" s="123">
        <f>SUM('1. Detailed Budget'!AR56:AT56)</f>
        <v>0</v>
      </c>
      <c r="E35" s="123"/>
      <c r="F35" s="123"/>
      <c r="G35" s="124"/>
      <c r="H35" s="588"/>
      <c r="I35" s="589"/>
      <c r="J35" s="143"/>
      <c r="K35" s="143"/>
      <c r="L35" s="143"/>
      <c r="M35" s="143"/>
      <c r="N35" s="143"/>
      <c r="O35" s="143"/>
      <c r="P35" s="143"/>
      <c r="Q35" s="143"/>
      <c r="R35" s="143"/>
      <c r="S35" s="143"/>
    </row>
    <row r="36" spans="1:19" x14ac:dyDescent="0.25">
      <c r="B36" s="554" t="s">
        <v>194</v>
      </c>
      <c r="C36" s="555"/>
      <c r="D36" s="123">
        <f>SUM('1. Detailed Budget'!AR57:AT57)</f>
        <v>0</v>
      </c>
      <c r="E36" s="123"/>
      <c r="F36" s="123"/>
      <c r="G36" s="124"/>
      <c r="H36" s="588"/>
      <c r="I36" s="589"/>
      <c r="J36" s="143"/>
      <c r="K36" s="143"/>
      <c r="L36" s="143"/>
      <c r="M36" s="143"/>
      <c r="N36" s="143"/>
      <c r="O36" s="143"/>
      <c r="P36" s="143"/>
      <c r="Q36" s="143"/>
      <c r="R36" s="143"/>
      <c r="S36" s="143"/>
    </row>
    <row r="37" spans="1:19" x14ac:dyDescent="0.25">
      <c r="B37" s="556" t="s">
        <v>195</v>
      </c>
      <c r="C37" s="557"/>
      <c r="D37" s="125">
        <f>SUM('1. Detailed Budget'!AR54,'1. Detailed Budget'!AR58)</f>
        <v>0</v>
      </c>
      <c r="E37" s="125"/>
      <c r="F37" s="125"/>
      <c r="G37" s="126"/>
      <c r="H37" s="588"/>
      <c r="I37" s="589"/>
      <c r="J37" s="143"/>
      <c r="K37" s="143"/>
      <c r="L37" s="143"/>
      <c r="M37" s="143"/>
      <c r="N37" s="143"/>
      <c r="O37" s="143"/>
      <c r="P37" s="143"/>
      <c r="Q37" s="143"/>
      <c r="R37" s="143"/>
      <c r="S37" s="143"/>
    </row>
    <row r="38" spans="1:19" x14ac:dyDescent="0.25">
      <c r="B38" s="552" t="s">
        <v>197</v>
      </c>
      <c r="C38" s="562"/>
      <c r="D38" s="562"/>
      <c r="E38" s="562"/>
      <c r="F38" s="562"/>
      <c r="G38" s="553"/>
      <c r="H38" s="111">
        <f>'1. Detailed Budget'!AR59</f>
        <v>0</v>
      </c>
      <c r="I38" s="21"/>
      <c r="J38" s="143"/>
      <c r="K38" s="143"/>
      <c r="L38" s="143"/>
      <c r="M38" s="143"/>
      <c r="N38" s="143"/>
      <c r="O38" s="143"/>
      <c r="P38" s="143"/>
      <c r="Q38" s="143"/>
      <c r="R38" s="143"/>
      <c r="S38" s="143"/>
    </row>
    <row r="39" spans="1:19" x14ac:dyDescent="0.25">
      <c r="A39" s="560" t="s">
        <v>98</v>
      </c>
      <c r="B39" s="560"/>
      <c r="C39" s="560"/>
      <c r="D39" s="560"/>
      <c r="E39" s="560"/>
      <c r="F39" s="560"/>
      <c r="G39" s="561"/>
      <c r="H39" s="112"/>
      <c r="I39" s="22"/>
      <c r="J39" s="143"/>
      <c r="K39" s="143"/>
      <c r="L39" s="143"/>
      <c r="M39" s="143"/>
      <c r="N39" s="143"/>
      <c r="O39" s="143"/>
      <c r="P39" s="143"/>
      <c r="Q39" s="143"/>
      <c r="R39" s="143"/>
      <c r="S39" s="143"/>
    </row>
    <row r="40" spans="1:19" x14ac:dyDescent="0.25">
      <c r="B40" s="582" t="s">
        <v>99</v>
      </c>
      <c r="C40" s="582"/>
      <c r="D40" s="582"/>
      <c r="E40" s="582"/>
      <c r="F40" s="582"/>
      <c r="G40" s="582"/>
      <c r="H40" s="111">
        <f>'1. Detailed Budget'!AR61</f>
        <v>0</v>
      </c>
      <c r="I40" s="21"/>
      <c r="J40" s="143"/>
      <c r="K40" s="143"/>
      <c r="L40" s="143"/>
      <c r="M40" s="143"/>
      <c r="N40" s="143"/>
      <c r="O40" s="143"/>
      <c r="P40" s="143"/>
      <c r="Q40" s="143"/>
      <c r="R40" s="143"/>
      <c r="S40" s="143"/>
    </row>
    <row r="41" spans="1:19" x14ac:dyDescent="0.25">
      <c r="B41" s="582" t="s">
        <v>100</v>
      </c>
      <c r="C41" s="582"/>
      <c r="D41" s="582"/>
      <c r="E41" s="582"/>
      <c r="F41" s="582"/>
      <c r="G41" s="582"/>
      <c r="H41" s="111">
        <f>'1. Detailed Budget'!AR62</f>
        <v>0</v>
      </c>
      <c r="I41" s="21"/>
      <c r="J41" s="143"/>
      <c r="K41" s="143"/>
      <c r="L41" s="143"/>
      <c r="M41" s="143"/>
      <c r="N41" s="143"/>
      <c r="O41" s="143"/>
      <c r="P41" s="143"/>
      <c r="Q41" s="143"/>
      <c r="R41" s="143"/>
      <c r="S41" s="143"/>
    </row>
    <row r="42" spans="1:19" x14ac:dyDescent="0.25">
      <c r="B42" s="582" t="s">
        <v>101</v>
      </c>
      <c r="C42" s="582"/>
      <c r="D42" s="582"/>
      <c r="E42" s="582"/>
      <c r="F42" s="582"/>
      <c r="G42" s="582"/>
      <c r="H42" s="111">
        <f>'1. Detailed Budget'!AR63</f>
        <v>0</v>
      </c>
      <c r="I42" s="21"/>
      <c r="J42" s="143"/>
      <c r="K42" s="143"/>
      <c r="L42" s="143"/>
      <c r="M42" s="143"/>
      <c r="N42" s="143"/>
      <c r="O42" s="143"/>
      <c r="P42" s="143"/>
      <c r="Q42" s="143"/>
      <c r="R42" s="143"/>
      <c r="S42" s="143"/>
    </row>
    <row r="43" spans="1:19" x14ac:dyDescent="0.25">
      <c r="B43" s="582" t="s">
        <v>102</v>
      </c>
      <c r="C43" s="582"/>
      <c r="D43" s="582"/>
      <c r="E43" s="582"/>
      <c r="F43" s="582"/>
      <c r="G43" s="582"/>
      <c r="H43" s="111">
        <f>'1. Detailed Budget'!AR64</f>
        <v>0</v>
      </c>
      <c r="I43" s="21"/>
      <c r="J43" s="143"/>
      <c r="K43" s="143"/>
      <c r="L43" s="143"/>
      <c r="M43" s="143"/>
      <c r="N43" s="143"/>
      <c r="O43" s="143"/>
      <c r="P43" s="143"/>
      <c r="Q43" s="143"/>
      <c r="R43" s="143"/>
      <c r="S43" s="143"/>
    </row>
    <row r="44" spans="1:19" x14ac:dyDescent="0.25">
      <c r="B44" s="582" t="s">
        <v>103</v>
      </c>
      <c r="C44" s="582"/>
      <c r="D44" s="582"/>
      <c r="E44" s="582"/>
      <c r="F44" s="582"/>
      <c r="G44" s="582"/>
      <c r="H44" s="111">
        <f>SUM('1. Detailed Budget'!AR65:AR69)</f>
        <v>0</v>
      </c>
      <c r="I44" s="21"/>
      <c r="J44" s="143"/>
      <c r="K44" s="143"/>
      <c r="L44" s="143"/>
      <c r="M44" s="143"/>
      <c r="N44" s="143"/>
      <c r="O44" s="143"/>
      <c r="P44" s="143"/>
      <c r="Q44" s="143"/>
      <c r="R44" s="143"/>
      <c r="S44" s="143"/>
    </row>
    <row r="45" spans="1:19" x14ac:dyDescent="0.25">
      <c r="B45" s="582" t="s">
        <v>104</v>
      </c>
      <c r="C45" s="582"/>
      <c r="D45" s="582"/>
      <c r="E45" s="582"/>
      <c r="F45" s="582"/>
      <c r="G45" s="582"/>
      <c r="H45" s="111">
        <f>SUM('1. Detailed Budget'!AR70:AT71)</f>
        <v>0</v>
      </c>
      <c r="I45" s="21"/>
      <c r="J45" s="143"/>
      <c r="K45" s="143"/>
      <c r="L45" s="143"/>
      <c r="M45" s="143"/>
      <c r="N45" s="143"/>
      <c r="O45" s="143"/>
      <c r="P45" s="143"/>
      <c r="Q45" s="143"/>
      <c r="R45" s="143"/>
      <c r="S45" s="143"/>
    </row>
    <row r="46" spans="1:19" x14ac:dyDescent="0.25">
      <c r="B46" s="583" t="s">
        <v>200</v>
      </c>
      <c r="C46" s="583"/>
      <c r="D46" s="583"/>
      <c r="E46" s="583"/>
      <c r="F46" s="583"/>
      <c r="G46" s="583"/>
      <c r="H46" s="111">
        <f>SUM(H40:H45)</f>
        <v>0</v>
      </c>
      <c r="I46" s="21"/>
      <c r="J46" s="143"/>
      <c r="K46" s="143"/>
      <c r="L46" s="143"/>
      <c r="M46" s="143"/>
      <c r="N46" s="143"/>
      <c r="O46" s="143"/>
      <c r="P46" s="143"/>
      <c r="Q46" s="143"/>
      <c r="R46" s="143"/>
      <c r="S46" s="143"/>
    </row>
    <row r="47" spans="1:19" x14ac:dyDescent="0.25">
      <c r="B47" s="570" t="s">
        <v>105</v>
      </c>
      <c r="C47" s="570"/>
      <c r="D47" s="570"/>
      <c r="E47" s="570"/>
      <c r="F47" s="570"/>
      <c r="G47" s="570"/>
      <c r="H47" s="111">
        <f>SUM(H26,H28,H29,H30,H38,H46)</f>
        <v>0</v>
      </c>
      <c r="I47" s="21"/>
      <c r="J47" s="143"/>
      <c r="K47" s="143"/>
      <c r="L47" s="143"/>
      <c r="M47" s="143"/>
      <c r="N47" s="143"/>
      <c r="O47" s="143"/>
      <c r="P47" s="143"/>
      <c r="Q47" s="143"/>
      <c r="R47" s="143"/>
      <c r="S47" s="143"/>
    </row>
    <row r="48" spans="1:19" x14ac:dyDescent="0.25">
      <c r="B48" s="563" t="s">
        <v>106</v>
      </c>
      <c r="C48" s="564"/>
      <c r="D48" s="564"/>
      <c r="E48" s="564"/>
      <c r="F48" s="564"/>
      <c r="G48" s="584"/>
      <c r="H48" s="112"/>
      <c r="I48" s="22"/>
      <c r="J48" s="143"/>
      <c r="K48" s="143"/>
      <c r="L48" s="143"/>
      <c r="M48" s="143"/>
      <c r="N48" s="143"/>
      <c r="O48" s="143"/>
      <c r="P48" s="143"/>
      <c r="Q48" s="143"/>
      <c r="R48" s="143"/>
      <c r="S48" s="143"/>
    </row>
    <row r="49" spans="2:19" x14ac:dyDescent="0.25">
      <c r="B49" s="585" t="s">
        <v>107</v>
      </c>
      <c r="C49" s="586"/>
      <c r="D49" s="586"/>
      <c r="E49" s="586"/>
      <c r="F49" s="586"/>
      <c r="G49" s="587"/>
      <c r="H49" s="111" cm="1">
        <f t="array" ref="H49:J49">'1. Detailed Budget'!AR83:AT83</f>
        <v>0</v>
      </c>
      <c r="I49" s="21">
        <v>0</v>
      </c>
      <c r="J49" s="143">
        <v>0</v>
      </c>
      <c r="K49" s="143"/>
      <c r="L49" s="143"/>
      <c r="M49" s="143"/>
      <c r="N49" s="143"/>
      <c r="O49" s="143"/>
      <c r="P49" s="143"/>
      <c r="Q49" s="143"/>
      <c r="R49" s="143"/>
      <c r="S49" s="143"/>
    </row>
    <row r="50" spans="2:19" x14ac:dyDescent="0.25">
      <c r="B50" s="570" t="s">
        <v>108</v>
      </c>
      <c r="C50" s="570"/>
      <c r="D50" s="570"/>
      <c r="E50" s="570"/>
      <c r="F50" s="570"/>
      <c r="G50" s="570"/>
      <c r="H50" s="111">
        <f>SUM(H49,H47)</f>
        <v>0</v>
      </c>
      <c r="I50" s="21"/>
      <c r="J50" s="143"/>
      <c r="K50" s="143"/>
      <c r="L50" s="143"/>
      <c r="M50" s="143"/>
      <c r="N50" s="143"/>
      <c r="O50" s="143"/>
      <c r="P50" s="143"/>
      <c r="Q50" s="143"/>
      <c r="R50" s="143"/>
      <c r="S50" s="143"/>
    </row>
    <row r="51" spans="2:19" x14ac:dyDescent="0.25">
      <c r="B51" s="570" t="s">
        <v>109</v>
      </c>
      <c r="C51" s="570"/>
      <c r="D51" s="570"/>
      <c r="E51" s="570"/>
      <c r="F51" s="570"/>
      <c r="G51" s="570"/>
      <c r="H51" s="111">
        <f>'1. Detailed Budget'!AR85</f>
        <v>0</v>
      </c>
      <c r="I51" s="21"/>
      <c r="J51" s="143"/>
      <c r="K51" s="143"/>
      <c r="L51" s="143"/>
      <c r="M51" s="143"/>
      <c r="N51" s="143"/>
      <c r="O51" s="143"/>
      <c r="P51" s="143"/>
      <c r="Q51" s="143"/>
      <c r="R51" s="143"/>
      <c r="S51" s="143"/>
    </row>
    <row r="52" spans="2:19" x14ac:dyDescent="0.25">
      <c r="B52" s="570" t="s">
        <v>110</v>
      </c>
      <c r="C52" s="570"/>
      <c r="D52" s="570"/>
      <c r="E52" s="570"/>
      <c r="F52" s="570"/>
      <c r="G52" s="570"/>
      <c r="H52" s="111">
        <f>SUM(H50:H51)</f>
        <v>0</v>
      </c>
      <c r="I52" s="21"/>
      <c r="J52" s="143"/>
      <c r="K52" s="143"/>
      <c r="L52" s="143"/>
      <c r="M52" s="143"/>
      <c r="N52" s="143"/>
      <c r="O52" s="143"/>
      <c r="P52" s="143"/>
      <c r="Q52" s="143"/>
      <c r="R52" s="143"/>
      <c r="S52" s="143"/>
    </row>
    <row r="53" spans="2:19" ht="15.75" thickBot="1" x14ac:dyDescent="0.3">
      <c r="B53" s="25"/>
      <c r="C53" s="26"/>
      <c r="D53" s="26"/>
      <c r="E53" s="26"/>
      <c r="F53" s="26"/>
      <c r="G53" s="15"/>
      <c r="H53" s="122"/>
      <c r="I53" s="24"/>
      <c r="J53" s="143"/>
      <c r="K53" s="143"/>
      <c r="L53" s="143"/>
      <c r="M53" s="143"/>
      <c r="N53" s="143"/>
      <c r="O53" s="143"/>
      <c r="P53" s="143"/>
      <c r="Q53" s="143"/>
      <c r="R53" s="143"/>
      <c r="S53" s="143"/>
    </row>
    <row r="54" spans="2:19" ht="15.75" thickBot="1" x14ac:dyDescent="0.3">
      <c r="B54" s="571" t="s">
        <v>111</v>
      </c>
      <c r="C54" s="572"/>
      <c r="D54" s="572"/>
      <c r="E54" s="572"/>
      <c r="F54" s="572"/>
      <c r="G54" s="626" t="s">
        <v>74</v>
      </c>
      <c r="H54" s="627"/>
      <c r="I54" s="628"/>
    </row>
    <row r="55" spans="2:19" ht="16.5" x14ac:dyDescent="0.3">
      <c r="B55" s="576"/>
      <c r="C55" s="577"/>
      <c r="D55" s="577"/>
      <c r="E55" s="577"/>
      <c r="F55" s="577"/>
      <c r="G55" s="629" t="s">
        <v>112</v>
      </c>
      <c r="H55" s="580"/>
      <c r="I55" s="630"/>
    </row>
    <row r="56" spans="2:19" ht="22.5" x14ac:dyDescent="0.25">
      <c r="B56" s="563" t="s">
        <v>113</v>
      </c>
      <c r="C56" s="564"/>
      <c r="D56" s="564"/>
      <c r="E56" s="564"/>
      <c r="F56" s="564"/>
      <c r="G56" s="138" t="s">
        <v>114</v>
      </c>
      <c r="H56" s="28" t="s">
        <v>115</v>
      </c>
      <c r="I56" s="139" t="s">
        <v>116</v>
      </c>
    </row>
    <row r="57" spans="2:19" ht="15.75" thickBot="1" x14ac:dyDescent="0.3">
      <c r="B57" s="565"/>
      <c r="C57" s="566"/>
      <c r="D57" s="566"/>
      <c r="E57" s="566"/>
      <c r="F57" s="566"/>
      <c r="G57" s="140"/>
      <c r="H57" s="141"/>
      <c r="I57" s="142"/>
    </row>
    <row r="58" spans="2:19" x14ac:dyDescent="0.25">
      <c r="B58" s="13"/>
      <c r="C58" s="13"/>
      <c r="D58" s="13"/>
      <c r="E58" s="32"/>
      <c r="F58" s="32"/>
      <c r="G58" s="32"/>
      <c r="H58" s="32"/>
      <c r="I58" s="32"/>
    </row>
    <row r="59" spans="2:19" x14ac:dyDescent="0.25">
      <c r="B59" s="13"/>
      <c r="C59" s="13"/>
      <c r="D59" s="13"/>
      <c r="E59" s="32" t="s">
        <v>117</v>
      </c>
      <c r="F59" s="13"/>
      <c r="G59" s="13"/>
      <c r="H59" s="14"/>
      <c r="I59" s="13"/>
    </row>
  </sheetData>
  <sheetProtection algorithmName="SHA-512" hashValue="CWNy6SALJtEFcxV929GEfGKrIGRk1YIddH6LtUeFWgihftBxlCC1URrx47fX8jk7Ssbv7RCJqpwg8QGEtCaWRA==" saltValue="YOhnD/x6XY2qinBgM9jBpw==" spinCount="100000" sheet="1" objects="1" scenarios="1"/>
  <mergeCells count="63">
    <mergeCell ref="B55:F55"/>
    <mergeCell ref="G55:I55"/>
    <mergeCell ref="B56:F56"/>
    <mergeCell ref="B57:F57"/>
    <mergeCell ref="B49:G49"/>
    <mergeCell ref="B50:G50"/>
    <mergeCell ref="B51:G51"/>
    <mergeCell ref="B52:G52"/>
    <mergeCell ref="B54:F54"/>
    <mergeCell ref="G54:I54"/>
    <mergeCell ref="B48:G48"/>
    <mergeCell ref="B37:C37"/>
    <mergeCell ref="B38:G38"/>
    <mergeCell ref="A39:G39"/>
    <mergeCell ref="B40:G40"/>
    <mergeCell ref="B41:G41"/>
    <mergeCell ref="B42:G42"/>
    <mergeCell ref="B43:G43"/>
    <mergeCell ref="B44:G44"/>
    <mergeCell ref="B45:G45"/>
    <mergeCell ref="B46:G46"/>
    <mergeCell ref="B47:G47"/>
    <mergeCell ref="B28:G28"/>
    <mergeCell ref="B29:G29"/>
    <mergeCell ref="B30:G30"/>
    <mergeCell ref="B31:G32"/>
    <mergeCell ref="H31:H37"/>
    <mergeCell ref="I31:I37"/>
    <mergeCell ref="B33:G33"/>
    <mergeCell ref="B34:C34"/>
    <mergeCell ref="B35:C35"/>
    <mergeCell ref="B36:C36"/>
    <mergeCell ref="A27:G27"/>
    <mergeCell ref="B14:C14"/>
    <mergeCell ref="C16:D16"/>
    <mergeCell ref="A17:D17"/>
    <mergeCell ref="C19:D19"/>
    <mergeCell ref="C20:D20"/>
    <mergeCell ref="C21:D21"/>
    <mergeCell ref="C22:D22"/>
    <mergeCell ref="C23:D23"/>
    <mergeCell ref="B24:G24"/>
    <mergeCell ref="A25:G25"/>
    <mergeCell ref="B26:G26"/>
    <mergeCell ref="H8:H9"/>
    <mergeCell ref="I8:I9"/>
    <mergeCell ref="B10:C10"/>
    <mergeCell ref="B11:C11"/>
    <mergeCell ref="B12:C12"/>
    <mergeCell ref="B13:C13"/>
    <mergeCell ref="A5:D5"/>
    <mergeCell ref="F5:G5"/>
    <mergeCell ref="F6:G6"/>
    <mergeCell ref="A7:D7"/>
    <mergeCell ref="F7:G7"/>
    <mergeCell ref="A8:D9"/>
    <mergeCell ref="E8:G8"/>
    <mergeCell ref="B2:E3"/>
    <mergeCell ref="F2:G2"/>
    <mergeCell ref="F3:I3"/>
    <mergeCell ref="A4:D4"/>
    <mergeCell ref="F4:G4"/>
    <mergeCell ref="H4:I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550B-2A4E-4961-97EC-D1199DD1E1A1}">
  <dimension ref="A1:S59"/>
  <sheetViews>
    <sheetView topLeftCell="A29" workbookViewId="0">
      <selection activeCell="H52" sqref="H52"/>
    </sheetView>
  </sheetViews>
  <sheetFormatPr defaultRowHeight="15" x14ac:dyDescent="0.25"/>
  <cols>
    <col min="1" max="1" width="3.7109375" customWidth="1"/>
    <col min="2" max="2" width="3.42578125" customWidth="1"/>
    <col min="3" max="3" width="17.140625" customWidth="1"/>
    <col min="4" max="4" width="29" customWidth="1"/>
    <col min="5" max="5" width="9" customWidth="1"/>
    <col min="6" max="7" width="8.5703125" customWidth="1"/>
    <col min="8" max="8" width="20.7109375" customWidth="1"/>
    <col min="9" max="9" width="20.5703125" customWidth="1"/>
  </cols>
  <sheetData>
    <row r="1" spans="1:15" ht="15.75" thickBot="1" x14ac:dyDescent="0.3">
      <c r="B1" s="13"/>
      <c r="C1" s="13"/>
      <c r="D1" s="13"/>
      <c r="E1" s="13"/>
      <c r="F1" s="13"/>
      <c r="G1" s="13"/>
      <c r="H1" s="14"/>
      <c r="I1" s="13"/>
    </row>
    <row r="2" spans="1:15" ht="16.5" thickBot="1" x14ac:dyDescent="0.3">
      <c r="B2" s="614"/>
      <c r="C2" s="614"/>
      <c r="D2" s="614"/>
      <c r="E2" s="615"/>
      <c r="F2" s="616" t="s">
        <v>73</v>
      </c>
      <c r="G2" s="617"/>
      <c r="H2" s="34"/>
      <c r="I2" s="35"/>
    </row>
    <row r="3" spans="1:15" ht="15.75" thickTop="1" x14ac:dyDescent="0.25">
      <c r="B3" s="615"/>
      <c r="C3" s="615"/>
      <c r="D3" s="615"/>
      <c r="E3" s="615"/>
      <c r="F3" s="618" t="s">
        <v>74</v>
      </c>
      <c r="G3" s="619"/>
      <c r="H3" s="619"/>
      <c r="I3" s="620"/>
    </row>
    <row r="4" spans="1:15" x14ac:dyDescent="0.25">
      <c r="A4" s="594" t="s">
        <v>75</v>
      </c>
      <c r="B4" s="595"/>
      <c r="C4" s="595"/>
      <c r="D4" s="595"/>
      <c r="E4" s="24"/>
      <c r="F4" s="621" t="s">
        <v>76</v>
      </c>
      <c r="G4" s="622"/>
      <c r="H4" s="623" t="s">
        <v>77</v>
      </c>
      <c r="I4" s="624"/>
    </row>
    <row r="5" spans="1:15" ht="16.5" x14ac:dyDescent="0.3">
      <c r="A5" s="612" t="str">
        <f>'1. Detailed Budget'!C7</f>
        <v>Campbell University</v>
      </c>
      <c r="B5" s="613"/>
      <c r="C5" s="613"/>
      <c r="D5" s="613"/>
      <c r="E5" s="101"/>
      <c r="F5" s="601"/>
      <c r="G5" s="602"/>
      <c r="H5" s="16" t="s">
        <v>78</v>
      </c>
      <c r="I5" s="36" t="s">
        <v>79</v>
      </c>
    </row>
    <row r="6" spans="1:15" x14ac:dyDescent="0.25">
      <c r="A6" s="98" t="s">
        <v>124</v>
      </c>
      <c r="B6" s="13"/>
      <c r="C6" s="13"/>
      <c r="D6" s="13"/>
      <c r="E6" s="99"/>
      <c r="F6" s="604" t="s">
        <v>80</v>
      </c>
      <c r="G6" s="605"/>
      <c r="H6" s="17"/>
      <c r="I6" s="37"/>
    </row>
    <row r="7" spans="1:15" ht="17.25" customHeight="1" thickBot="1" x14ac:dyDescent="0.3">
      <c r="A7" s="610">
        <f>'1. Detailed Budget'!C6</f>
        <v>0</v>
      </c>
      <c r="B7" s="611"/>
      <c r="C7" s="611"/>
      <c r="D7" s="611"/>
      <c r="E7" s="100"/>
      <c r="F7" s="606"/>
      <c r="G7" s="607"/>
      <c r="H7" s="39"/>
      <c r="I7" s="38"/>
    </row>
    <row r="8" spans="1:15" ht="15" customHeight="1" x14ac:dyDescent="0.25">
      <c r="A8" s="608" t="s">
        <v>121</v>
      </c>
      <c r="B8" s="608"/>
      <c r="C8" s="608"/>
      <c r="D8" s="609"/>
      <c r="E8" s="603" t="s">
        <v>82</v>
      </c>
      <c r="F8" s="603"/>
      <c r="G8" s="603"/>
      <c r="H8" s="568" t="s">
        <v>83</v>
      </c>
      <c r="I8" s="568" t="s">
        <v>84</v>
      </c>
    </row>
    <row r="9" spans="1:15" ht="29.25" customHeight="1" x14ac:dyDescent="0.25">
      <c r="A9" s="608"/>
      <c r="B9" s="608"/>
      <c r="C9" s="608"/>
      <c r="D9" s="609"/>
      <c r="E9" s="18" t="s">
        <v>48</v>
      </c>
      <c r="F9" s="18" t="s">
        <v>11</v>
      </c>
      <c r="G9" s="18" t="s">
        <v>85</v>
      </c>
      <c r="H9" s="569"/>
      <c r="I9" s="569"/>
      <c r="O9" s="1"/>
    </row>
    <row r="10" spans="1:15" x14ac:dyDescent="0.25">
      <c r="A10" s="23" t="s">
        <v>122</v>
      </c>
      <c r="B10" s="558">
        <f>'1. Detailed Budget'!B21</f>
        <v>0</v>
      </c>
      <c r="C10" s="559"/>
      <c r="D10" s="41">
        <f>'1. Detailed Budget'!C21</f>
        <v>0</v>
      </c>
      <c r="E10" s="20">
        <f>SUM('1. Detailed Budget'!AO21,'1. Detailed Budget'!AG21,'1. Detailed Budget'!Y21,'1. Detailed Budget'!Q21,'1. Detailed Budget'!I21)</f>
        <v>0</v>
      </c>
      <c r="F10" s="20">
        <f>SUM('1. Detailed Budget'!AP21,'1. Detailed Budget'!AH21,'1. Detailed Budget'!Z21,'1. Detailed Budget'!R21,'1. Detailed Budget'!J21)</f>
        <v>0</v>
      </c>
      <c r="G10" s="20">
        <f>SUM('1. Detailed Budget'!AQ21,'1. Detailed Budget'!AI21,'1. Detailed Budget'!AA21,'1. Detailed Budget'!S21,'1. Detailed Budget'!K21)</f>
        <v>0</v>
      </c>
      <c r="H10" s="120" t="str">
        <f>'1. Detailed Budget'!AV21</f>
        <v xml:space="preserve"> </v>
      </c>
      <c r="I10" s="40"/>
    </row>
    <row r="11" spans="1:15" x14ac:dyDescent="0.25">
      <c r="A11" s="44">
        <v>2</v>
      </c>
      <c r="B11" s="558">
        <f>'1. Detailed Budget'!B22</f>
        <v>0</v>
      </c>
      <c r="C11" s="559"/>
      <c r="D11" s="41">
        <f>'1. Detailed Budget'!C22</f>
        <v>0</v>
      </c>
      <c r="E11" s="20">
        <f>SUM('1. Detailed Budget'!I22,'1. Detailed Budget'!Q22,'1. Detailed Budget'!Y22,'1. Detailed Budget'!AG22,'1. Detailed Budget'!AO22)</f>
        <v>0</v>
      </c>
      <c r="F11" s="20">
        <f>SUM('1. Detailed Budget'!AP22,'1. Detailed Budget'!AH22,'1. Detailed Budget'!Z22,'1. Detailed Budget'!R22,'1. Detailed Budget'!J22)</f>
        <v>0</v>
      </c>
      <c r="G11" s="20">
        <f>SUM('1. Detailed Budget'!AQ22,'1. Detailed Budget'!AI22,'1. Detailed Budget'!AA22,'1. Detailed Budget'!S22,'1. Detailed Budget'!K22)</f>
        <v>0</v>
      </c>
      <c r="H11" s="120" t="str">
        <f>'1. Detailed Budget'!AV22</f>
        <v xml:space="preserve"> </v>
      </c>
      <c r="I11" s="40"/>
    </row>
    <row r="12" spans="1:15" x14ac:dyDescent="0.25">
      <c r="A12" s="44" t="s">
        <v>86</v>
      </c>
      <c r="B12" s="558">
        <f>'1. Detailed Budget'!B23</f>
        <v>0</v>
      </c>
      <c r="C12" s="559"/>
      <c r="D12" s="41">
        <f>'1. Detailed Budget'!C23</f>
        <v>0</v>
      </c>
      <c r="E12" s="20">
        <f>SUM('1. Detailed Budget'!AO23,'1. Detailed Budget'!AG23,'1. Detailed Budget'!Y23,'1. Detailed Budget'!Q23,'1. Detailed Budget'!I23)</f>
        <v>0</v>
      </c>
      <c r="F12" s="20">
        <f>SUM('1. Detailed Budget'!AP23,'1. Detailed Budget'!AH23,'1. Detailed Budget'!Z23,'1. Detailed Budget'!R23,'1. Detailed Budget'!J23)</f>
        <v>0</v>
      </c>
      <c r="G12" s="20">
        <f>SUM('1. Detailed Budget'!AQ23,'1. Detailed Budget'!AI23,'1. Detailed Budget'!AA23,'1. Detailed Budget'!S23,'1. Detailed Budget'!K23)</f>
        <v>0</v>
      </c>
      <c r="H12" s="120" t="str">
        <f>'1. Detailed Budget'!AV23</f>
        <v xml:space="preserve"> </v>
      </c>
      <c r="I12" s="40"/>
    </row>
    <row r="13" spans="1:15" x14ac:dyDescent="0.25">
      <c r="A13" s="44" t="s">
        <v>87</v>
      </c>
      <c r="B13" s="558">
        <f>'1. Detailed Budget'!B24</f>
        <v>0</v>
      </c>
      <c r="C13" s="559"/>
      <c r="D13" s="41">
        <f>'1. Detailed Budget'!C24</f>
        <v>0</v>
      </c>
      <c r="E13" s="20">
        <f>SUM('1. Detailed Budget'!AO24,'1. Detailed Budget'!AG24,'1. Detailed Budget'!Y24,'1. Detailed Budget'!Q24,'1. Detailed Budget'!I24)</f>
        <v>0</v>
      </c>
      <c r="F13" s="20">
        <f>SUM('1. Detailed Budget'!AP24,'1. Detailed Budget'!AH24,'1. Detailed Budget'!Z24,'1. Detailed Budget'!R24,'1. Detailed Budget'!J24)</f>
        <v>0</v>
      </c>
      <c r="G13" s="20">
        <f>SUM('1. Detailed Budget'!AQ24,'1. Detailed Budget'!AI24,'1. Detailed Budget'!AA24,'1. Detailed Budget'!S24,'1. Detailed Budget'!K24)</f>
        <v>0</v>
      </c>
      <c r="H13" s="120" t="str">
        <f>'1. Detailed Budget'!AV24</f>
        <v xml:space="preserve"> </v>
      </c>
      <c r="I13" s="40"/>
    </row>
    <row r="14" spans="1:15" x14ac:dyDescent="0.25">
      <c r="A14" s="44" t="s">
        <v>88</v>
      </c>
      <c r="B14" s="558">
        <f>'1. Detailed Budget'!B25</f>
        <v>0</v>
      </c>
      <c r="C14" s="559"/>
      <c r="D14" s="41">
        <f>'1. Detailed Budget'!C25</f>
        <v>0</v>
      </c>
      <c r="E14" s="20">
        <f>SUM('1. Detailed Budget'!I25,'1. Detailed Budget'!Q25,'1. Detailed Budget'!Y25,'1. Detailed Budget'!AG25,'1. Detailed Budget'!AO25)</f>
        <v>0</v>
      </c>
      <c r="F14" s="20">
        <f>SUM('1. Detailed Budget'!AP25,'1. Detailed Budget'!AH25,'1. Detailed Budget'!Z25,'1. Detailed Budget'!R25,'1. Detailed Budget'!J25)</f>
        <v>0</v>
      </c>
      <c r="G14" s="20">
        <f>SUM('1. Detailed Budget'!AQ25,'1. Detailed Budget'!AI25,'1. Detailed Budget'!AA25,'1. Detailed Budget'!S25,'1. Detailed Budget'!K25)</f>
        <v>0</v>
      </c>
      <c r="H14" s="120" t="str">
        <f>'1. Detailed Budget'!AV25</f>
        <v xml:space="preserve"> </v>
      </c>
      <c r="I14" s="40"/>
    </row>
    <row r="15" spans="1:15" ht="15.75" x14ac:dyDescent="0.25">
      <c r="A15" s="43" t="s">
        <v>180</v>
      </c>
      <c r="B15" s="110" t="str">
        <f>"("&amp; COUNTIF('1. Detailed Budget'!B28:B32, "*")&amp;")"</f>
        <v>(0)</v>
      </c>
      <c r="C15" s="103" t="s">
        <v>179</v>
      </c>
      <c r="D15" s="42"/>
      <c r="E15" s="20">
        <f>SUM('1. Detailed Budget'!I28:I32,'1. Detailed Budget'!Q28:Q32,'1. Detailed Budget'!Y28:Y32,'1. Detailed Budget'!AG28:AG32,'1. Detailed Budget'!AO28:AO32)</f>
        <v>0</v>
      </c>
      <c r="F15" s="20">
        <f>SUM('1. Detailed Budget'!J28:J32,'1. Detailed Budget'!R28:R32,'1. Detailed Budget'!Z28:Z32,'1. Detailed Budget'!AH28:AH32,'1. Detailed Budget'!AP28:AP32)</f>
        <v>0</v>
      </c>
      <c r="G15" s="20">
        <f>SUM('1. Detailed Budget'!K28:K32,'1. Detailed Budget'!S28:S32,'1. Detailed Budget'!AA28:AA32,'1. Detailed Budget'!AI28:AI32,'1. Detailed Budget'!AQ28:AQ32)</f>
        <v>0</v>
      </c>
      <c r="H15" s="120">
        <f>SUM('1. Detailed Budget'!AV28:AV32)</f>
        <v>0</v>
      </c>
      <c r="I15" s="40"/>
    </row>
    <row r="16" spans="1:15" x14ac:dyDescent="0.25">
      <c r="A16" s="33" t="s">
        <v>181</v>
      </c>
      <c r="B16" s="102" t="str">
        <f>"("&amp; COUNTIF('1. Detailed Budget'!B28:B32, "*")&amp;")"</f>
        <v>(0)</v>
      </c>
      <c r="C16" s="562" t="s">
        <v>184</v>
      </c>
      <c r="D16" s="553"/>
      <c r="E16" s="20">
        <f>SUM(E10:E15)</f>
        <v>0</v>
      </c>
      <c r="F16" s="20">
        <f>SUM(F10:F15)</f>
        <v>0</v>
      </c>
      <c r="G16" s="20">
        <f>SUM(G10:G15)</f>
        <v>0</v>
      </c>
      <c r="H16" s="120">
        <f>SUM(H10:H15)</f>
        <v>0</v>
      </c>
      <c r="I16" s="40"/>
    </row>
    <row r="17" spans="1:9" x14ac:dyDescent="0.25">
      <c r="A17" s="560" t="s">
        <v>89</v>
      </c>
      <c r="B17" s="560"/>
      <c r="C17" s="560"/>
      <c r="D17" s="561"/>
      <c r="E17" s="104"/>
      <c r="F17" s="104"/>
      <c r="G17" s="104"/>
      <c r="H17" s="121"/>
      <c r="I17" s="104"/>
    </row>
    <row r="18" spans="1:9" x14ac:dyDescent="0.25">
      <c r="A18" s="97">
        <v>1</v>
      </c>
      <c r="B18" s="2" t="str">
        <f>"("&amp; COUNTIF('1. Detailed Budget'!C35:C39, "Post Doc")&amp;")"</f>
        <v>(0)</v>
      </c>
      <c r="C18" s="21" t="s">
        <v>189</v>
      </c>
      <c r="D18" s="19"/>
      <c r="E18" s="108">
        <f>'Year 5'!E18+'Year 4'!E18+'Year 3'!E18+'Year 2'!E18+'Year 1'!E18</f>
        <v>0</v>
      </c>
      <c r="F18" s="20"/>
      <c r="G18" s="20"/>
      <c r="H18" s="120">
        <f>'Year 5'!H18+'Year 4'!H18+'Year 3'!H18+'Year 2'!H18+'Year 1'!H18</f>
        <v>0</v>
      </c>
      <c r="I18" s="40"/>
    </row>
    <row r="19" spans="1:9" x14ac:dyDescent="0.25">
      <c r="A19" s="97">
        <v>2</v>
      </c>
      <c r="B19" s="2" t="str">
        <f>"("&amp; COUNTIF('1. Detailed Budget'!C35:C39, "Other Key Personnel")&amp;")"</f>
        <v>(0)</v>
      </c>
      <c r="C19" s="552" t="s">
        <v>190</v>
      </c>
      <c r="D19" s="553"/>
      <c r="E19" s="108">
        <f>'Year 5'!E19+'Year 4'!E19+'Year 3'!E19+'Year 2'!E19+'Year 1'!E19</f>
        <v>0</v>
      </c>
      <c r="F19" s="20"/>
      <c r="G19" s="20"/>
      <c r="H19" s="120">
        <f>'Year 5'!H19+'Year 4'!H19+'Year 3'!H19+'Year 2'!H19+'Year 1'!H19</f>
        <v>0</v>
      </c>
      <c r="I19" s="40"/>
    </row>
    <row r="20" spans="1:9" x14ac:dyDescent="0.25">
      <c r="A20" s="97">
        <v>3</v>
      </c>
      <c r="B20" s="2" t="str">
        <f>"("&amp; COUNTIF('1. Detailed Budget'!C35:C39, "Graduate Student")&amp;")"</f>
        <v>(0)</v>
      </c>
      <c r="C20" s="552" t="s">
        <v>188</v>
      </c>
      <c r="D20" s="553"/>
      <c r="E20" s="108">
        <f>'Year 5'!E20+'Year 4'!E20+'Year 3'!E20+'Year 2'!E20+'Year 1'!E20</f>
        <v>0</v>
      </c>
      <c r="F20" s="21"/>
      <c r="G20" s="21"/>
      <c r="H20" s="120">
        <f>'Year 5'!H20+'Year 4'!H20+'Year 3'!H20+'Year 2'!H20+'Year 1'!H20</f>
        <v>0</v>
      </c>
      <c r="I20" s="40"/>
    </row>
    <row r="21" spans="1:9" x14ac:dyDescent="0.25">
      <c r="A21" s="97">
        <v>4</v>
      </c>
      <c r="B21" s="2" t="str">
        <f>"("&amp; COUNTIF('1. Detailed Budget'!C35:C39, "Undergrad Student")&amp;")"</f>
        <v>(0)</v>
      </c>
      <c r="C21" s="552" t="s">
        <v>187</v>
      </c>
      <c r="D21" s="553"/>
      <c r="E21" s="108">
        <f>'Year 5'!E21+'Year 4'!E21+'Year 3'!E21+'Year 2'!E21+'Year 1'!E21</f>
        <v>0</v>
      </c>
      <c r="F21" s="21"/>
      <c r="G21" s="21"/>
      <c r="H21" s="120">
        <f>'Year 5'!H21+'Year 4'!H21+'Year 3'!H21+'Year 2'!H21+'Year 1'!H21</f>
        <v>0</v>
      </c>
      <c r="I21" s="40"/>
    </row>
    <row r="22" spans="1:9" x14ac:dyDescent="0.25">
      <c r="A22" s="97">
        <v>5</v>
      </c>
      <c r="B22" s="2" t="str">
        <f>"("&amp; COUNTIF('1. Detailed Budget'!C35:C39, "Secretarial/Clerical")&amp;")"</f>
        <v>(0)</v>
      </c>
      <c r="C22" s="552" t="s">
        <v>186</v>
      </c>
      <c r="D22" s="553"/>
      <c r="E22" s="108">
        <f>'Year 5'!E22+'Year 4'!E22+'Year 3'!E22+'Year 2'!E22+'Year 1'!E22</f>
        <v>0</v>
      </c>
      <c r="F22" s="21"/>
      <c r="G22" s="21"/>
      <c r="H22" s="120">
        <f>'Year 5'!H22+'Year 4'!H22+'Year 3'!H22+'Year 2'!H22+'Year 1'!H22</f>
        <v>0</v>
      </c>
      <c r="I22" s="40"/>
    </row>
    <row r="23" spans="1:9" x14ac:dyDescent="0.25">
      <c r="A23" s="97">
        <v>6</v>
      </c>
      <c r="B23" s="2" t="str">
        <f>"("&amp; COUNTIF('1. Detailed Budget'!C35:C39, "Other")&amp;")"</f>
        <v>(0)</v>
      </c>
      <c r="C23" s="552" t="s">
        <v>185</v>
      </c>
      <c r="D23" s="553"/>
      <c r="E23" s="108">
        <f>'Year 5'!E23+'Year 4'!E23+'Year 3'!E23+'Year 2'!E23+'Year 1'!E23</f>
        <v>0</v>
      </c>
      <c r="F23" s="21"/>
      <c r="G23" s="21"/>
      <c r="H23" s="120">
        <f>'Year 5'!H23+'Year 4'!H23+'Year 3'!H23+'Year 2'!H23+'Year 1'!H23</f>
        <v>0</v>
      </c>
      <c r="I23" s="40"/>
    </row>
    <row r="24" spans="1:9" x14ac:dyDescent="0.25">
      <c r="B24" s="583" t="s">
        <v>90</v>
      </c>
      <c r="C24" s="583"/>
      <c r="D24" s="583"/>
      <c r="E24" s="583"/>
      <c r="F24" s="583"/>
      <c r="G24" s="583"/>
      <c r="H24" s="120">
        <f>SUM(H16,H18:H23)</f>
        <v>0</v>
      </c>
      <c r="I24" s="40"/>
    </row>
    <row r="25" spans="1:9" x14ac:dyDescent="0.25">
      <c r="A25" s="555" t="s">
        <v>91</v>
      </c>
      <c r="B25" s="555"/>
      <c r="C25" s="555"/>
      <c r="D25" s="555"/>
      <c r="E25" s="555"/>
      <c r="F25" s="555"/>
      <c r="G25" s="593"/>
      <c r="H25" s="120">
        <f>'Year 5'!H25+'Year 4'!H25+'Year 3'!H25+'Year 2'!H25+'Year 1'!H25</f>
        <v>0</v>
      </c>
      <c r="I25" s="40"/>
    </row>
    <row r="26" spans="1:9" x14ac:dyDescent="0.25">
      <c r="B26" s="583" t="s">
        <v>92</v>
      </c>
      <c r="C26" s="583"/>
      <c r="D26" s="583"/>
      <c r="E26" s="583"/>
      <c r="F26" s="583"/>
      <c r="G26" s="583"/>
      <c r="H26" s="120">
        <f>SUM(H24,H25)</f>
        <v>0</v>
      </c>
      <c r="I26" s="40"/>
    </row>
    <row r="27" spans="1:9" x14ac:dyDescent="0.25">
      <c r="A27" s="591" t="s">
        <v>93</v>
      </c>
      <c r="B27" s="591"/>
      <c r="C27" s="591"/>
      <c r="D27" s="591"/>
      <c r="E27" s="591"/>
      <c r="F27" s="591"/>
      <c r="G27" s="592"/>
      <c r="H27" s="121"/>
      <c r="I27" s="104"/>
    </row>
    <row r="28" spans="1:9" x14ac:dyDescent="0.25">
      <c r="B28" s="583" t="s">
        <v>94</v>
      </c>
      <c r="C28" s="583"/>
      <c r="D28" s="583"/>
      <c r="E28" s="583"/>
      <c r="F28" s="583"/>
      <c r="G28" s="583"/>
      <c r="H28" s="111">
        <f>'Year 5'!H28+'Year 4'!H28+'Year 3'!H28+'Year 2'!H28+'Year 1'!H28</f>
        <v>0</v>
      </c>
      <c r="I28" s="21"/>
    </row>
    <row r="29" spans="1:9" x14ac:dyDescent="0.25">
      <c r="B29" s="552" t="s">
        <v>95</v>
      </c>
      <c r="C29" s="562"/>
      <c r="D29" s="562"/>
      <c r="E29" s="562"/>
      <c r="F29" s="562"/>
      <c r="G29" s="553"/>
      <c r="H29" s="111">
        <f>'Year 5'!H29+'Year 4'!H29+'Year 3'!H29+'Year 2'!H29+'Year 1'!H29</f>
        <v>0</v>
      </c>
      <c r="I29" s="21"/>
    </row>
    <row r="30" spans="1:9" x14ac:dyDescent="0.25">
      <c r="B30" s="594" t="s">
        <v>96</v>
      </c>
      <c r="C30" s="595"/>
      <c r="D30" s="595"/>
      <c r="E30" s="595"/>
      <c r="F30" s="595"/>
      <c r="G30" s="596"/>
      <c r="H30" s="111">
        <f>'Year 5'!H30+'Year 4'!H30+'Year 3'!H30+'Year 2'!H30+'Year 1'!H30</f>
        <v>0</v>
      </c>
      <c r="I30" s="21"/>
    </row>
    <row r="31" spans="1:9" x14ac:dyDescent="0.25">
      <c r="B31" s="597"/>
      <c r="C31" s="598"/>
      <c r="D31" s="598"/>
      <c r="E31" s="598"/>
      <c r="F31" s="598"/>
      <c r="G31" s="599"/>
      <c r="H31" s="588"/>
      <c r="I31" s="589"/>
    </row>
    <row r="32" spans="1:9" x14ac:dyDescent="0.25">
      <c r="B32" s="600"/>
      <c r="C32" s="601"/>
      <c r="D32" s="601"/>
      <c r="E32" s="601"/>
      <c r="F32" s="601"/>
      <c r="G32" s="602"/>
      <c r="H32" s="588"/>
      <c r="I32" s="589"/>
    </row>
    <row r="33" spans="1:19" x14ac:dyDescent="0.25">
      <c r="B33" s="571" t="s">
        <v>97</v>
      </c>
      <c r="C33" s="572"/>
      <c r="D33" s="572"/>
      <c r="E33" s="572"/>
      <c r="F33" s="572"/>
      <c r="G33" s="590"/>
      <c r="H33" s="588"/>
      <c r="I33" s="589"/>
    </row>
    <row r="34" spans="1:19" x14ac:dyDescent="0.25">
      <c r="B34" s="554" t="s">
        <v>192</v>
      </c>
      <c r="C34" s="555"/>
      <c r="D34" s="123">
        <f>'Year 5'!D34+'Year 4'!D34+'Year 3'!D34+'Year 2'!D34+'Year 1'!D34</f>
        <v>0</v>
      </c>
      <c r="E34" s="123"/>
      <c r="F34" s="123"/>
      <c r="G34" s="124"/>
      <c r="H34" s="588"/>
      <c r="I34" s="589"/>
    </row>
    <row r="35" spans="1:19" x14ac:dyDescent="0.25">
      <c r="B35" s="554" t="s">
        <v>193</v>
      </c>
      <c r="C35" s="555"/>
      <c r="D35" s="123">
        <f>'Year 5'!D35+'Year 4'!D35+'Year 3'!D35+'Year 2'!D35+'Year 1'!D35</f>
        <v>0</v>
      </c>
      <c r="E35" s="123"/>
      <c r="F35" s="123"/>
      <c r="G35" s="124"/>
      <c r="H35" s="588"/>
      <c r="I35" s="589"/>
    </row>
    <row r="36" spans="1:19" x14ac:dyDescent="0.25">
      <c r="B36" s="554" t="s">
        <v>194</v>
      </c>
      <c r="C36" s="555"/>
      <c r="D36" s="123">
        <f>'Year 5'!D36+'Year 4'!D36+'Year 3'!D36+'Year 2'!D36+'Year 1'!D36</f>
        <v>0</v>
      </c>
      <c r="E36" s="123"/>
      <c r="F36" s="123"/>
      <c r="G36" s="124"/>
      <c r="H36" s="588"/>
      <c r="I36" s="589"/>
    </row>
    <row r="37" spans="1:19" x14ac:dyDescent="0.25">
      <c r="B37" s="556" t="s">
        <v>195</v>
      </c>
      <c r="C37" s="557"/>
      <c r="D37" s="123" t="e">
        <f>'Year 5'!D37+'Year 4'!D37+'Year 3'!D37+'Year 2'!D37+'Year 1'!D37</f>
        <v>#REF!</v>
      </c>
      <c r="E37" s="125"/>
      <c r="F37" s="125"/>
      <c r="G37" s="126"/>
      <c r="H37" s="588"/>
      <c r="I37" s="589"/>
    </row>
    <row r="38" spans="1:19" x14ac:dyDescent="0.25">
      <c r="B38" s="552" t="s">
        <v>197</v>
      </c>
      <c r="C38" s="562"/>
      <c r="D38" s="562"/>
      <c r="E38" s="562"/>
      <c r="F38" s="562"/>
      <c r="G38" s="553"/>
      <c r="H38" s="111" t="e">
        <f>SUM(D34:D37)</f>
        <v>#REF!</v>
      </c>
      <c r="I38" s="21"/>
    </row>
    <row r="39" spans="1:19" x14ac:dyDescent="0.25">
      <c r="A39" s="560" t="s">
        <v>98</v>
      </c>
      <c r="B39" s="560"/>
      <c r="C39" s="560"/>
      <c r="D39" s="560"/>
      <c r="E39" s="560"/>
      <c r="F39" s="560"/>
      <c r="G39" s="561"/>
      <c r="H39" s="112"/>
      <c r="I39" s="22"/>
    </row>
    <row r="40" spans="1:19" x14ac:dyDescent="0.25">
      <c r="B40" s="582" t="s">
        <v>99</v>
      </c>
      <c r="C40" s="582"/>
      <c r="D40" s="582"/>
      <c r="E40" s="582"/>
      <c r="F40" s="582"/>
      <c r="G40" s="582"/>
      <c r="H40" s="111">
        <f>'Year 5'!H40+'Year 4'!H40+'Year 3'!H40+'Year 2'!H40+'Year 1'!H40</f>
        <v>0</v>
      </c>
      <c r="I40" s="21"/>
    </row>
    <row r="41" spans="1:19" x14ac:dyDescent="0.25">
      <c r="B41" s="582" t="s">
        <v>100</v>
      </c>
      <c r="C41" s="582"/>
      <c r="D41" s="582"/>
      <c r="E41" s="582"/>
      <c r="F41" s="582"/>
      <c r="G41" s="582"/>
      <c r="H41" s="111">
        <f>'Year 5'!H41+'Year 4'!H41+'Year 3'!H41+'Year 2'!H41+'Year 1'!H41</f>
        <v>0</v>
      </c>
      <c r="I41" s="21"/>
    </row>
    <row r="42" spans="1:19" x14ac:dyDescent="0.25">
      <c r="B42" s="582" t="s">
        <v>101</v>
      </c>
      <c r="C42" s="582"/>
      <c r="D42" s="582"/>
      <c r="E42" s="582"/>
      <c r="F42" s="582"/>
      <c r="G42" s="582"/>
      <c r="H42" s="111">
        <f>'Year 5'!H42+'Year 4'!H42+'Year 3'!H42+'Year 2'!H42+'Year 1'!H42</f>
        <v>0</v>
      </c>
      <c r="I42" s="21"/>
      <c r="J42" s="143"/>
      <c r="K42" s="143"/>
      <c r="L42" s="143"/>
      <c r="M42" s="143"/>
      <c r="N42" s="143"/>
      <c r="O42" s="143"/>
      <c r="P42" s="143"/>
      <c r="Q42" s="143"/>
      <c r="R42" s="143"/>
      <c r="S42" s="143"/>
    </row>
    <row r="43" spans="1:19" x14ac:dyDescent="0.25">
      <c r="B43" s="582" t="s">
        <v>102</v>
      </c>
      <c r="C43" s="582"/>
      <c r="D43" s="582"/>
      <c r="E43" s="582"/>
      <c r="F43" s="582"/>
      <c r="G43" s="582"/>
      <c r="H43" s="111">
        <f>'Year 5'!H43+'Year 4'!H43+'Year 3'!H43+'Year 2'!H43+'Year 1'!H43</f>
        <v>0</v>
      </c>
      <c r="I43" s="21"/>
      <c r="J43" s="143"/>
      <c r="K43" s="143"/>
      <c r="L43" s="143"/>
      <c r="M43" s="143"/>
      <c r="N43" s="143"/>
      <c r="O43" s="143"/>
      <c r="P43" s="143"/>
      <c r="Q43" s="143"/>
      <c r="R43" s="143"/>
      <c r="S43" s="143"/>
    </row>
    <row r="44" spans="1:19" x14ac:dyDescent="0.25">
      <c r="B44" s="582" t="s">
        <v>103</v>
      </c>
      <c r="C44" s="582"/>
      <c r="D44" s="582"/>
      <c r="E44" s="582"/>
      <c r="F44" s="582"/>
      <c r="G44" s="582"/>
      <c r="H44" s="111">
        <f>'Year 5'!H44+'Year 4'!H44+'Year 3'!H44+'Year 2'!H44+'Year 1'!H44</f>
        <v>0</v>
      </c>
      <c r="I44" s="21"/>
      <c r="J44" s="143"/>
      <c r="K44" s="143"/>
      <c r="L44" s="143"/>
      <c r="M44" s="143"/>
      <c r="N44" s="143"/>
      <c r="O44" s="143"/>
      <c r="P44" s="143"/>
      <c r="Q44" s="143"/>
      <c r="R44" s="143"/>
      <c r="S44" s="143"/>
    </row>
    <row r="45" spans="1:19" x14ac:dyDescent="0.25">
      <c r="B45" s="582" t="s">
        <v>104</v>
      </c>
      <c r="C45" s="582"/>
      <c r="D45" s="582"/>
      <c r="E45" s="582"/>
      <c r="F45" s="582"/>
      <c r="G45" s="582"/>
      <c r="H45" s="111">
        <f>'Year 5'!H45+'Year 4'!H45+'Year 3'!H45+'Year 2'!H45+'Year 1'!H45</f>
        <v>0</v>
      </c>
      <c r="I45" s="21"/>
      <c r="J45" s="143"/>
      <c r="K45" s="143"/>
      <c r="L45" s="143"/>
      <c r="M45" s="143"/>
      <c r="N45" s="143"/>
      <c r="O45" s="143"/>
      <c r="P45" s="143"/>
      <c r="Q45" s="143"/>
      <c r="R45" s="143"/>
      <c r="S45" s="143"/>
    </row>
    <row r="46" spans="1:19" x14ac:dyDescent="0.25">
      <c r="B46" s="583" t="s">
        <v>200</v>
      </c>
      <c r="C46" s="583"/>
      <c r="D46" s="583"/>
      <c r="E46" s="583"/>
      <c r="F46" s="583"/>
      <c r="G46" s="583"/>
      <c r="H46" s="111">
        <f>'Year 5'!H46+'Year 4'!H46+'Year 3'!H46+'Year 2'!H46+'Year 1'!H46</f>
        <v>0</v>
      </c>
      <c r="I46" s="21"/>
      <c r="J46" s="143"/>
      <c r="K46" s="143"/>
      <c r="L46" s="143"/>
      <c r="M46" s="143"/>
      <c r="N46" s="143"/>
      <c r="O46" s="143"/>
      <c r="P46" s="143"/>
      <c r="Q46" s="143"/>
      <c r="R46" s="143"/>
      <c r="S46" s="143"/>
    </row>
    <row r="47" spans="1:19" x14ac:dyDescent="0.25">
      <c r="B47" s="570" t="s">
        <v>105</v>
      </c>
      <c r="C47" s="570"/>
      <c r="D47" s="570"/>
      <c r="E47" s="570"/>
      <c r="F47" s="570"/>
      <c r="G47" s="570"/>
      <c r="H47" s="111">
        <f>'Year 5'!H47+'Year 4'!H47+'Year 3'!H47+'Year 2'!H47+'Year 1'!H47</f>
        <v>0</v>
      </c>
      <c r="I47" s="21"/>
      <c r="J47" s="143"/>
      <c r="K47" s="143"/>
      <c r="L47" s="143"/>
      <c r="M47" s="143"/>
      <c r="N47" s="143"/>
      <c r="O47" s="143"/>
      <c r="P47" s="143"/>
      <c r="Q47" s="143"/>
      <c r="R47" s="143"/>
      <c r="S47" s="143"/>
    </row>
    <row r="48" spans="1:19" x14ac:dyDescent="0.25">
      <c r="B48" s="563" t="s">
        <v>106</v>
      </c>
      <c r="C48" s="564"/>
      <c r="D48" s="564"/>
      <c r="E48" s="564"/>
      <c r="F48" s="564"/>
      <c r="G48" s="584"/>
      <c r="H48" s="112"/>
      <c r="I48" s="22"/>
      <c r="J48" s="143"/>
      <c r="K48" s="143"/>
      <c r="L48" s="143"/>
      <c r="M48" s="143"/>
      <c r="N48" s="143"/>
      <c r="O48" s="143"/>
      <c r="P48" s="143"/>
      <c r="Q48" s="143"/>
      <c r="R48" s="143"/>
      <c r="S48" s="143"/>
    </row>
    <row r="49" spans="2:19" x14ac:dyDescent="0.25">
      <c r="B49" s="585" t="s">
        <v>107</v>
      </c>
      <c r="C49" s="586"/>
      <c r="D49" s="586"/>
      <c r="E49" s="586"/>
      <c r="F49" s="586"/>
      <c r="G49" s="587"/>
      <c r="H49" s="111">
        <f>'Year 5'!H49+'Year 4'!H49+'Year 3'!H49+'Year 2'!H49+'Year 1'!H49</f>
        <v>0</v>
      </c>
      <c r="I49" s="21"/>
      <c r="J49" s="143"/>
      <c r="K49" s="143"/>
      <c r="L49" s="143"/>
      <c r="M49" s="143"/>
      <c r="N49" s="143"/>
      <c r="O49" s="143"/>
      <c r="P49" s="143"/>
      <c r="Q49" s="143"/>
      <c r="R49" s="143"/>
      <c r="S49" s="143"/>
    </row>
    <row r="50" spans="2:19" x14ac:dyDescent="0.25">
      <c r="B50" s="570" t="s">
        <v>108</v>
      </c>
      <c r="C50" s="570"/>
      <c r="D50" s="570"/>
      <c r="E50" s="570"/>
      <c r="F50" s="570"/>
      <c r="G50" s="570"/>
      <c r="H50" s="111">
        <f>'Year 5'!H50+'Year 4'!H50+'Year 3'!H50+'Year 2'!H50+'Year 1'!H50</f>
        <v>0</v>
      </c>
      <c r="I50" s="21"/>
      <c r="J50" s="143"/>
      <c r="K50" s="143"/>
      <c r="L50" s="143"/>
      <c r="M50" s="143"/>
      <c r="N50" s="143"/>
      <c r="O50" s="143"/>
      <c r="P50" s="143"/>
      <c r="Q50" s="143"/>
      <c r="R50" s="143"/>
      <c r="S50" s="143"/>
    </row>
    <row r="51" spans="2:19" x14ac:dyDescent="0.25">
      <c r="B51" s="570" t="s">
        <v>109</v>
      </c>
      <c r="C51" s="570"/>
      <c r="D51" s="570"/>
      <c r="E51" s="570"/>
      <c r="F51" s="570"/>
      <c r="G51" s="570"/>
      <c r="H51" s="111">
        <f>'1. Detailed Budget'!AW85</f>
        <v>0</v>
      </c>
      <c r="I51" s="21"/>
      <c r="J51" s="143"/>
      <c r="K51" s="143"/>
      <c r="L51" s="143"/>
      <c r="M51" s="143"/>
      <c r="N51" s="143"/>
      <c r="O51" s="143"/>
      <c r="P51" s="143"/>
      <c r="Q51" s="143"/>
      <c r="R51" s="143"/>
      <c r="S51" s="143"/>
    </row>
    <row r="52" spans="2:19" x14ac:dyDescent="0.25">
      <c r="B52" s="570" t="s">
        <v>110</v>
      </c>
      <c r="C52" s="570"/>
      <c r="D52" s="570"/>
      <c r="E52" s="570"/>
      <c r="F52" s="570"/>
      <c r="G52" s="570"/>
      <c r="H52" s="111">
        <f>'Year 5'!H52+'Year 4'!H52+'Year 3'!H52+'Year 2'!H52+'Year 1'!H52</f>
        <v>0</v>
      </c>
      <c r="I52" s="21"/>
      <c r="J52" s="143"/>
      <c r="K52" s="143"/>
      <c r="L52" s="143"/>
      <c r="M52" s="143"/>
      <c r="N52" s="143"/>
      <c r="O52" s="143"/>
      <c r="P52" s="143"/>
      <c r="Q52" s="143"/>
      <c r="R52" s="143"/>
      <c r="S52" s="143"/>
    </row>
    <row r="53" spans="2:19" ht="15.75" thickBot="1" x14ac:dyDescent="0.3">
      <c r="B53" s="25"/>
      <c r="C53" s="26"/>
      <c r="D53" s="26"/>
      <c r="E53" s="26"/>
      <c r="F53" s="26"/>
      <c r="G53" s="15"/>
      <c r="H53" s="122"/>
      <c r="I53" s="24"/>
      <c r="J53" s="143"/>
      <c r="K53" s="143"/>
      <c r="L53" s="143"/>
      <c r="M53" s="143"/>
      <c r="N53" s="143"/>
      <c r="O53" s="143"/>
      <c r="P53" s="143"/>
      <c r="Q53" s="143"/>
      <c r="R53" s="143"/>
      <c r="S53" s="143"/>
    </row>
    <row r="54" spans="2:19" ht="15.75" thickBot="1" x14ac:dyDescent="0.3">
      <c r="B54" s="571" t="s">
        <v>111</v>
      </c>
      <c r="C54" s="572"/>
      <c r="D54" s="572"/>
      <c r="E54" s="572"/>
      <c r="F54" s="572"/>
      <c r="G54" s="626" t="s">
        <v>74</v>
      </c>
      <c r="H54" s="627"/>
      <c r="I54" s="628"/>
      <c r="J54" s="143"/>
      <c r="K54" s="143"/>
      <c r="L54" s="143"/>
      <c r="M54" s="143"/>
      <c r="N54" s="143"/>
      <c r="O54" s="143"/>
      <c r="P54" s="143"/>
      <c r="Q54" s="143"/>
      <c r="R54" s="143"/>
      <c r="S54" s="143"/>
    </row>
    <row r="55" spans="2:19" ht="16.5" x14ac:dyDescent="0.3">
      <c r="B55" s="576"/>
      <c r="C55" s="577"/>
      <c r="D55" s="577"/>
      <c r="E55" s="577"/>
      <c r="F55" s="577"/>
      <c r="G55" s="629" t="s">
        <v>112</v>
      </c>
      <c r="H55" s="580"/>
      <c r="I55" s="630"/>
      <c r="J55" s="143"/>
      <c r="K55" s="143"/>
      <c r="L55" s="143"/>
      <c r="M55" s="143"/>
      <c r="N55" s="143"/>
      <c r="O55" s="143"/>
      <c r="P55" s="143"/>
      <c r="Q55" s="143"/>
      <c r="R55" s="143"/>
      <c r="S55" s="143"/>
    </row>
    <row r="56" spans="2:19" ht="22.5" x14ac:dyDescent="0.25">
      <c r="B56" s="563" t="s">
        <v>113</v>
      </c>
      <c r="C56" s="564"/>
      <c r="D56" s="564"/>
      <c r="E56" s="564"/>
      <c r="F56" s="564"/>
      <c r="G56" s="138" t="s">
        <v>114</v>
      </c>
      <c r="H56" s="28" t="s">
        <v>115</v>
      </c>
      <c r="I56" s="139" t="s">
        <v>116</v>
      </c>
      <c r="J56" s="143"/>
      <c r="K56" s="143"/>
      <c r="L56" s="143"/>
      <c r="M56" s="143"/>
      <c r="N56" s="143"/>
      <c r="O56" s="143"/>
      <c r="P56" s="143"/>
      <c r="Q56" s="143"/>
      <c r="R56" s="143"/>
      <c r="S56" s="143"/>
    </row>
    <row r="57" spans="2:19" ht="15.75" thickBot="1" x14ac:dyDescent="0.3">
      <c r="B57" s="565"/>
      <c r="C57" s="566"/>
      <c r="D57" s="566"/>
      <c r="E57" s="566"/>
      <c r="F57" s="625"/>
      <c r="G57" s="140"/>
      <c r="H57" s="141"/>
      <c r="I57" s="142"/>
    </row>
    <row r="58" spans="2:19" x14ac:dyDescent="0.25">
      <c r="B58" s="13"/>
      <c r="C58" s="13"/>
      <c r="D58" s="13"/>
      <c r="E58" s="32"/>
      <c r="F58" s="32"/>
      <c r="G58" s="32"/>
      <c r="H58" s="32"/>
      <c r="I58" s="32"/>
    </row>
    <row r="59" spans="2:19" x14ac:dyDescent="0.25">
      <c r="B59" s="13"/>
      <c r="C59" s="13"/>
      <c r="D59" s="13"/>
      <c r="E59" s="32" t="s">
        <v>117</v>
      </c>
      <c r="F59" s="13"/>
      <c r="G59" s="13"/>
      <c r="H59" s="14"/>
      <c r="I59" s="13"/>
    </row>
  </sheetData>
  <sheetProtection algorithmName="SHA-512" hashValue="hiGBCqQdGmjvkAcDvlosrj3dggMMjvyMGXekZrw4VJzcPVgbSPVaYvwJrBm0GhFyCgxEJJmA3fe07prST0s4Ag==" saltValue="QF8N4iEENZg/c0VHd8my/g==" spinCount="100000" sheet="1" objects="1" scenarios="1"/>
  <mergeCells count="63">
    <mergeCell ref="B55:F55"/>
    <mergeCell ref="G55:I55"/>
    <mergeCell ref="B56:F56"/>
    <mergeCell ref="B57:F57"/>
    <mergeCell ref="B49:G49"/>
    <mergeCell ref="B50:G50"/>
    <mergeCell ref="B51:G51"/>
    <mergeCell ref="B52:G52"/>
    <mergeCell ref="B54:F54"/>
    <mergeCell ref="G54:I54"/>
    <mergeCell ref="B48:G48"/>
    <mergeCell ref="B37:C37"/>
    <mergeCell ref="B38:G38"/>
    <mergeCell ref="A39:G39"/>
    <mergeCell ref="B40:G40"/>
    <mergeCell ref="B41:G41"/>
    <mergeCell ref="B42:G42"/>
    <mergeCell ref="B43:G43"/>
    <mergeCell ref="B44:G44"/>
    <mergeCell ref="B45:G45"/>
    <mergeCell ref="B46:G46"/>
    <mergeCell ref="B47:G47"/>
    <mergeCell ref="B28:G28"/>
    <mergeCell ref="B29:G29"/>
    <mergeCell ref="B30:G30"/>
    <mergeCell ref="B31:G32"/>
    <mergeCell ref="H31:H37"/>
    <mergeCell ref="I31:I37"/>
    <mergeCell ref="B33:G33"/>
    <mergeCell ref="B34:C34"/>
    <mergeCell ref="B35:C35"/>
    <mergeCell ref="B36:C36"/>
    <mergeCell ref="A27:G27"/>
    <mergeCell ref="B14:C14"/>
    <mergeCell ref="C16:D16"/>
    <mergeCell ref="A17:D17"/>
    <mergeCell ref="C19:D19"/>
    <mergeCell ref="C20:D20"/>
    <mergeCell ref="C21:D21"/>
    <mergeCell ref="C22:D22"/>
    <mergeCell ref="C23:D23"/>
    <mergeCell ref="B24:G24"/>
    <mergeCell ref="A25:G25"/>
    <mergeCell ref="B26:G26"/>
    <mergeCell ref="H8:H9"/>
    <mergeCell ref="I8:I9"/>
    <mergeCell ref="B10:C10"/>
    <mergeCell ref="B11:C11"/>
    <mergeCell ref="B12:C12"/>
    <mergeCell ref="B13:C13"/>
    <mergeCell ref="A5:D5"/>
    <mergeCell ref="F5:G5"/>
    <mergeCell ref="F6:G6"/>
    <mergeCell ref="A7:D7"/>
    <mergeCell ref="F7:G7"/>
    <mergeCell ref="A8:D9"/>
    <mergeCell ref="E8:G8"/>
    <mergeCell ref="B2:E3"/>
    <mergeCell ref="F2:G2"/>
    <mergeCell ref="F3:I3"/>
    <mergeCell ref="A4:D4"/>
    <mergeCell ref="F4:G4"/>
    <mergeCell ref="H4:I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F194-5C9D-4764-B902-552AFD61B326}">
  <dimension ref="A1:N111"/>
  <sheetViews>
    <sheetView workbookViewId="0">
      <selection activeCell="F97" sqref="F97"/>
    </sheetView>
  </sheetViews>
  <sheetFormatPr defaultRowHeight="15" x14ac:dyDescent="0.25"/>
  <cols>
    <col min="1" max="1" width="13.140625" customWidth="1"/>
    <col min="2" max="2" width="18.85546875" customWidth="1"/>
    <col min="3" max="3" width="10.28515625" customWidth="1"/>
    <col min="4" max="4" width="16.5703125" customWidth="1"/>
    <col min="5" max="5" width="11.140625" customWidth="1"/>
    <col min="6" max="6" width="19.28515625" customWidth="1"/>
    <col min="8" max="8" width="14.85546875" customWidth="1"/>
    <col min="9" max="9" width="11.85546875" customWidth="1"/>
    <col min="10" max="10" width="10.7109375" customWidth="1"/>
    <col min="12" max="12" width="13.5703125" customWidth="1"/>
  </cols>
  <sheetData>
    <row r="1" spans="1:14" x14ac:dyDescent="0.25">
      <c r="A1" s="50" t="s">
        <v>236</v>
      </c>
      <c r="B1" s="51"/>
      <c r="C1" s="51"/>
      <c r="D1" s="51"/>
      <c r="E1" s="51"/>
      <c r="F1" s="51"/>
      <c r="G1" s="51"/>
      <c r="H1" s="51"/>
      <c r="I1" s="51"/>
      <c r="J1" s="51"/>
      <c r="K1" s="51"/>
      <c r="L1" s="51"/>
      <c r="M1" s="51"/>
      <c r="N1" s="51"/>
    </row>
    <row r="2" spans="1:14" x14ac:dyDescent="0.25">
      <c r="A2" s="51"/>
      <c r="B2" s="51"/>
      <c r="C2" s="51"/>
      <c r="D2" s="51"/>
      <c r="E2" s="51"/>
      <c r="F2" s="51"/>
      <c r="G2" s="51"/>
      <c r="H2" s="51"/>
      <c r="I2" s="51"/>
      <c r="J2" s="51"/>
      <c r="K2" s="51"/>
      <c r="L2" s="51"/>
      <c r="M2" s="51"/>
      <c r="N2" s="51"/>
    </row>
    <row r="3" spans="1:14" ht="51" customHeight="1" x14ac:dyDescent="0.25">
      <c r="A3" s="636" t="s">
        <v>136</v>
      </c>
      <c r="B3" s="636"/>
      <c r="C3" s="636"/>
      <c r="D3" s="636"/>
      <c r="E3" s="636"/>
      <c r="F3" s="636"/>
      <c r="G3" s="636"/>
      <c r="H3" s="636"/>
      <c r="I3" s="636"/>
      <c r="J3" s="169"/>
      <c r="K3" s="169"/>
      <c r="L3" s="169"/>
      <c r="M3" s="169"/>
      <c r="N3" s="169"/>
    </row>
    <row r="4" spans="1:14" ht="33.75" customHeight="1" x14ac:dyDescent="0.25">
      <c r="A4" s="52"/>
      <c r="B4" s="633" t="s">
        <v>137</v>
      </c>
      <c r="C4" s="633"/>
      <c r="D4" s="51"/>
      <c r="E4" s="51"/>
      <c r="F4" s="51"/>
      <c r="G4" s="51"/>
      <c r="H4" s="50" t="s">
        <v>163</v>
      </c>
      <c r="I4" s="53"/>
      <c r="J4" s="54"/>
      <c r="K4" s="51"/>
      <c r="L4" s="51"/>
      <c r="M4" s="51"/>
      <c r="N4" s="51"/>
    </row>
    <row r="5" spans="1:14" ht="27" customHeight="1" x14ac:dyDescent="0.3">
      <c r="A5" s="78" t="s">
        <v>140</v>
      </c>
      <c r="B5" s="55" t="s">
        <v>141</v>
      </c>
      <c r="C5" s="58"/>
      <c r="D5" s="58"/>
      <c r="E5" s="66" t="s">
        <v>162</v>
      </c>
      <c r="F5" s="163" t="s">
        <v>178</v>
      </c>
      <c r="G5" s="51"/>
      <c r="H5" s="74" t="s">
        <v>163</v>
      </c>
      <c r="I5" s="75" t="s">
        <v>149</v>
      </c>
      <c r="J5" s="76" t="s">
        <v>162</v>
      </c>
      <c r="K5" s="637" t="s">
        <v>172</v>
      </c>
      <c r="L5" s="638"/>
      <c r="M5" s="51"/>
      <c r="N5" s="51"/>
    </row>
    <row r="6" spans="1:14" ht="16.5" thickBot="1" x14ac:dyDescent="0.3">
      <c r="B6" s="91" t="s">
        <v>152</v>
      </c>
      <c r="C6" s="89" t="s">
        <v>147</v>
      </c>
      <c r="D6" s="89" t="s">
        <v>153</v>
      </c>
      <c r="E6" s="89" t="s">
        <v>177</v>
      </c>
      <c r="F6" s="87" t="s">
        <v>46</v>
      </c>
      <c r="G6" s="61"/>
      <c r="H6" s="92" t="s">
        <v>140</v>
      </c>
      <c r="I6" s="93">
        <f>F19</f>
        <v>0</v>
      </c>
      <c r="J6" s="94" t="str" cm="1">
        <f t="array" ref="J6">_xlfn.IFS(F5="(Choose Domestic or International)"," ", F5="Domestic","Domestic", F5="International","International")</f>
        <v xml:space="preserve"> </v>
      </c>
      <c r="K6" s="94"/>
      <c r="L6" s="164" t="s">
        <v>166</v>
      </c>
      <c r="M6" s="51"/>
      <c r="N6" s="51"/>
    </row>
    <row r="7" spans="1:14" ht="16.5" thickBot="1" x14ac:dyDescent="0.3">
      <c r="A7" s="56"/>
      <c r="B7" s="162" t="s">
        <v>176</v>
      </c>
      <c r="C7" s="80">
        <v>0</v>
      </c>
      <c r="D7" s="90" t="str" cm="1">
        <f t="array" ref="D7">_xlfn.IFS(B7="Airfair","Ticket(s)@",B7="Lodging","Night(s)@",B7="Registration","Attendee(s)@",B7="Meals and Incidentals (M&amp;I)","Per Diem Day(s)@",B7="Mileage","Miles @",B7="Transfers (Taxi/Uber/Lyft)","Trip(s)@",B7="Miscellaneous","Each@",B7="Car Rental","Day(s)@",B7="Parking","Day(s)@",B7="(Choose Expense)","Each")</f>
        <v>Each</v>
      </c>
      <c r="E7" s="85">
        <v>7857</v>
      </c>
      <c r="F7" s="88">
        <f>C7*E7</f>
        <v>0</v>
      </c>
      <c r="G7" s="60"/>
      <c r="H7" s="92" t="s">
        <v>150</v>
      </c>
      <c r="I7" s="93">
        <f>F35</f>
        <v>0</v>
      </c>
      <c r="J7" s="94" t="str" cm="1">
        <f t="array" ref="J7">_xlfn.IFS(F21="(Choose Domestic or International)"," ", F21="Domestic","Domestic", F21="International","International")</f>
        <v xml:space="preserve"> </v>
      </c>
      <c r="K7" s="94"/>
      <c r="L7" s="165" t="s">
        <v>167</v>
      </c>
      <c r="M7" s="51"/>
      <c r="N7" s="51"/>
    </row>
    <row r="8" spans="1:14" ht="16.5" thickBot="1" x14ac:dyDescent="0.3">
      <c r="A8" s="56"/>
      <c r="B8" s="162" t="s">
        <v>176</v>
      </c>
      <c r="C8" s="81">
        <v>0</v>
      </c>
      <c r="D8" s="90" t="str" cm="1">
        <f t="array" ref="D8">_xlfn.IFS(B8="Airfair","Ticket(s)@",B8="Lodging","Night(s)@",B8="Registration","Attendee(s)@",B8="Meals and Incidentals (M&amp;I)","Per Diem Day(s)@",B8="Mileage","Miles @",B8="Transfers (Taxi/Uber/Lyft)","Trip(s)@",B8="Miscellaneous","Each@",B8="Car Rental","Day(s)@",B8="Parking","Day(s)@",B8="(Choose Expense)","Each")</f>
        <v>Each</v>
      </c>
      <c r="E8" s="86">
        <v>0</v>
      </c>
      <c r="F8" s="88">
        <f t="shared" ref="F8:F18" si="0">C8*E8</f>
        <v>0</v>
      </c>
      <c r="G8" s="60"/>
      <c r="H8" s="92" t="s">
        <v>151</v>
      </c>
      <c r="I8" s="93">
        <f>F51</f>
        <v>0</v>
      </c>
      <c r="J8" s="94" t="str" cm="1">
        <f t="array" ref="J8">_xlfn.IFS(F37="(Choose Domestic or International)"," ", F37="Domestic","Domestic", F37="International","International")</f>
        <v xml:space="preserve"> </v>
      </c>
      <c r="K8" s="94"/>
      <c r="L8" s="165" t="s">
        <v>168</v>
      </c>
      <c r="M8" s="51"/>
      <c r="N8" s="51"/>
    </row>
    <row r="9" spans="1:14" ht="16.5" thickBot="1" x14ac:dyDescent="0.3">
      <c r="A9" s="57"/>
      <c r="B9" s="162" t="s">
        <v>176</v>
      </c>
      <c r="C9">
        <v>0</v>
      </c>
      <c r="D9" s="90" t="str" cm="1">
        <f t="array" ref="D9">_xlfn.IFS(B9="Airfair","Ticket(s)@",B9="Lodging","Night(s)@",B9="Registration","Attendee(s)@",B9="Meals and Incidentals (M&amp;I)","Per Diem Day(s)@",B9="Mileage","Miles @",B9="Transfers (Taxi/Uber/Lyft)","Trip(s)@",B9="Miscellaneous","Each@",B9="Car Rental","Day(s)@",B9="Parking","Day(s)@",B9="(Choose Expense)","Each")</f>
        <v>Each</v>
      </c>
      <c r="E9" s="85">
        <v>0</v>
      </c>
      <c r="F9" s="88">
        <f t="shared" si="0"/>
        <v>0</v>
      </c>
      <c r="G9" s="60"/>
      <c r="H9" s="92" t="s">
        <v>160</v>
      </c>
      <c r="I9" s="93">
        <f>F67</f>
        <v>0</v>
      </c>
      <c r="J9" s="94" t="str" cm="1">
        <f t="array" ref="J9">_xlfn.IFS(F53="(Choose Domestic or International)"," ", F53="Domestic","Domestic", F53="International","International")</f>
        <v xml:space="preserve"> </v>
      </c>
      <c r="K9" s="94"/>
      <c r="L9" s="165" t="s">
        <v>169</v>
      </c>
      <c r="M9" s="51"/>
      <c r="N9" s="51"/>
    </row>
    <row r="10" spans="1:14" ht="16.5" thickBot="1" x14ac:dyDescent="0.3">
      <c r="A10" s="57"/>
      <c r="B10" s="162" t="s">
        <v>176</v>
      </c>
      <c r="C10" s="81">
        <v>0</v>
      </c>
      <c r="D10" s="90" t="str" cm="1">
        <f t="array" ref="D10">_xlfn.IFS(B10="Airfair","Ticket(s)@",B10="Lodging","Night(s)@",B10="Registration","Attendee(s)@",B10="Meals and Incidentals (M&amp;I)","Per Diem Day(s)@",B10="Mileage","Miles @",B10="Transfers (Taxi/Uber/Lyft)","Trip(s)@",B10="Miscellaneous","Each@",B10="Car Rental","Day(s)@",B10="Parking","Day(s)@",B10="(Choose Expense)","Each")</f>
        <v>Each</v>
      </c>
      <c r="E10" s="86">
        <v>0</v>
      </c>
      <c r="F10" s="88">
        <f t="shared" si="0"/>
        <v>0</v>
      </c>
      <c r="G10" s="60"/>
      <c r="H10" s="92" t="s">
        <v>252</v>
      </c>
      <c r="I10" s="93">
        <f>F111</f>
        <v>0</v>
      </c>
      <c r="J10" s="94" t="str" cm="1">
        <f t="array" ref="J10">_xlfn.IFS(F97="(Choose Domestic or International)"," ", F97="Domestic","Domestic", F97="International","International")</f>
        <v xml:space="preserve"> </v>
      </c>
      <c r="K10" s="94"/>
      <c r="L10" s="165" t="s">
        <v>170</v>
      </c>
      <c r="M10" s="51"/>
      <c r="N10" s="51"/>
    </row>
    <row r="11" spans="1:14" x14ac:dyDescent="0.25">
      <c r="A11" s="57"/>
      <c r="B11" s="162" t="s">
        <v>176</v>
      </c>
      <c r="C11">
        <v>0</v>
      </c>
      <c r="D11" s="90" t="str" cm="1">
        <f t="array" ref="D11">_xlfn.IFS(B11="Airfair","Ticket(s)@",B11="Lodging","Night(s)@",B11="Registration","Attendee(s)@",B11="Meals and Incidentals (M&amp;I)","Per Diem Day(s)@",B11="Mileage","Miles @",B11="Transfers (Taxi/Uber/Lyft)","Trip(s)@",B11="Miscellaneous","Each@",B11="Car Rental","Day(s)@",B11="Parking","Day(s)@",B11="(Choose Expense)","Each")</f>
        <v>Each</v>
      </c>
      <c r="E11" s="85">
        <v>0</v>
      </c>
      <c r="F11" s="88">
        <f t="shared" si="0"/>
        <v>0</v>
      </c>
      <c r="G11" s="60"/>
      <c r="H11" s="68"/>
      <c r="I11" s="73"/>
      <c r="J11" s="51"/>
      <c r="K11" s="51"/>
      <c r="L11" s="69"/>
      <c r="M11" s="51"/>
      <c r="N11" s="51"/>
    </row>
    <row r="12" spans="1:14" ht="15.75" x14ac:dyDescent="0.25">
      <c r="A12" s="57"/>
      <c r="B12" s="162" t="s">
        <v>176</v>
      </c>
      <c r="C12" s="81">
        <v>0</v>
      </c>
      <c r="D12" s="90" t="str" cm="1">
        <f t="array" ref="D12">_xlfn.IFS(B12="Airfair","Ticket(s)@",B12="Lodging","Night(s)@",B12="Registration","Attendee(s)@",B12="Meals and Incidentals (M&amp;I)","Per Diem Day(s)@",B12="Mileage","Miles @",B12="Transfers (Taxi/Uber/Lyft)","Trip(s)@",B12="Miscellaneous","Each@",B12="Car Rental","Day(s)@",B12="Parking","Day(s)@",B12="(Choose Expense)","Each")</f>
        <v>Each</v>
      </c>
      <c r="E12" s="86">
        <v>0</v>
      </c>
      <c r="F12" s="88">
        <f t="shared" si="0"/>
        <v>0</v>
      </c>
      <c r="G12" s="60"/>
      <c r="H12" s="95" t="s">
        <v>164</v>
      </c>
      <c r="I12" s="96">
        <f>SUMIF(J6:J9,"Domestic",I6:I9)</f>
        <v>0</v>
      </c>
      <c r="J12" s="51"/>
      <c r="K12" s="51"/>
      <c r="L12" s="69"/>
      <c r="M12" s="51"/>
      <c r="N12" s="51"/>
    </row>
    <row r="13" spans="1:14" ht="15.75" x14ac:dyDescent="0.25">
      <c r="A13" s="57"/>
      <c r="B13" s="162" t="s">
        <v>176</v>
      </c>
      <c r="C13" s="82"/>
      <c r="D13" s="90" t="str" cm="1">
        <f t="array" ref="D13">_xlfn.IFS(B13="Airfair","Ticket(s)@",B13="Lodging","Night(s)@",B13="Registration","Attendee(s)@",B13="Meals and Incidentals (M&amp;I)","Per Diem Day(s)@",B13="Mileage","Miles @",B13="Transfers (Taxi/Uber/Lyft)","Trip(s)@",B13="Miscellaneous","Each@",B13="Car Rental","Day(s)@",B13="Parking","Day(s)@",B13="(Choose Expense)","Each")</f>
        <v>Each</v>
      </c>
      <c r="E13" s="85">
        <v>0</v>
      </c>
      <c r="F13" s="88">
        <f t="shared" si="0"/>
        <v>0</v>
      </c>
      <c r="G13" s="60"/>
      <c r="H13" s="95" t="s">
        <v>165</v>
      </c>
      <c r="I13" s="96">
        <f>SUMIF(J6:J10,"International",I6:I10)</f>
        <v>0</v>
      </c>
      <c r="J13" s="51"/>
      <c r="K13" s="51"/>
      <c r="L13" s="69"/>
      <c r="M13" s="51"/>
      <c r="N13" s="51"/>
    </row>
    <row r="14" spans="1:14" x14ac:dyDescent="0.25">
      <c r="A14" s="57"/>
      <c r="B14" s="162" t="s">
        <v>176</v>
      </c>
      <c r="C14" s="83"/>
      <c r="D14" s="90" t="str" cm="1">
        <f t="array" ref="D14">_xlfn.IFS(B14="Airfair","Ticket(s)@",B14="Lodging","Night(s)@",B14="Registration","Attendee(s)@",B14="Meals and Incidentals (M&amp;I)","Per Diem Day(s)@",B14="Mileage","Miles @",B14="Transfers (Taxi/Uber/Lyft)","Trip(s)@",B14="Miscellaneous","Each@",B14="Car Rental","Day(s)@",B14="Parking","Day(s)@",B14="(Choose Expense)","Each")</f>
        <v>Each</v>
      </c>
      <c r="E14" s="86">
        <v>0</v>
      </c>
      <c r="F14" s="88">
        <f t="shared" si="0"/>
        <v>0</v>
      </c>
      <c r="G14" s="60"/>
      <c r="H14" s="70"/>
      <c r="I14" s="77"/>
      <c r="J14" s="71"/>
      <c r="K14" s="71"/>
      <c r="L14" s="72"/>
      <c r="M14" s="51"/>
      <c r="N14" s="51"/>
    </row>
    <row r="15" spans="1:14" x14ac:dyDescent="0.25">
      <c r="A15" s="57"/>
      <c r="B15" s="162" t="s">
        <v>176</v>
      </c>
      <c r="C15" s="84"/>
      <c r="D15" s="90" t="str" cm="1">
        <f t="array" ref="D15">_xlfn.IFS(B15="Airfair","Ticket(s)@",B15="Lodging","Night(s)@",B15="Registration","Attendee(s)@",B15="Meals and Incidentals (M&amp;I)","Per Diem Day(s)@",B15="Mileage","Miles @",B15="Transfers (Taxi/Uber/Lyft)","Trip(s)@",B15="Miscellaneous","Each@",B15="Car Rental","Day(s)@",B15="Parking","Day(s)@",B15="(Choose Expense)","Each")</f>
        <v>Each</v>
      </c>
      <c r="E15" s="85">
        <v>0</v>
      </c>
      <c r="F15" s="88">
        <f t="shared" si="0"/>
        <v>0</v>
      </c>
      <c r="G15" s="60"/>
      <c r="H15" s="51"/>
      <c r="I15" s="51"/>
      <c r="J15" s="51"/>
      <c r="K15" s="51"/>
      <c r="L15" s="51"/>
      <c r="M15" s="51"/>
      <c r="N15" s="51"/>
    </row>
    <row r="16" spans="1:14" x14ac:dyDescent="0.25">
      <c r="A16" s="57"/>
      <c r="B16" s="162" t="s">
        <v>176</v>
      </c>
      <c r="C16" s="83"/>
      <c r="D16" s="90" t="str" cm="1">
        <f t="array" ref="D16">_xlfn.IFS(B16="Airfair","Ticket(s)@",B16="Lodging","Night(s)@",B16="Registration","Attendee(s)@",B16="Meals and Incidentals (M&amp;I)","Per Diem Day(s)@",B16="Mileage","Miles @",B16="Transfers (Taxi/Uber/Lyft)","Trip(s)@",B16="Miscellaneous","Each@",B16="Car Rental","Day(s)@",B16="Parking","Day(s)@",B16="(Choose Expense)","Each")</f>
        <v>Each</v>
      </c>
      <c r="E16" s="86">
        <v>0</v>
      </c>
      <c r="F16" s="88">
        <f t="shared" si="0"/>
        <v>0</v>
      </c>
      <c r="G16" s="60"/>
      <c r="H16" s="51"/>
      <c r="I16" s="51"/>
      <c r="J16" s="51"/>
      <c r="K16" s="51"/>
      <c r="L16" s="51"/>
      <c r="M16" s="51"/>
      <c r="N16" s="51"/>
    </row>
    <row r="17" spans="1:14" ht="17.25" customHeight="1" x14ac:dyDescent="0.25">
      <c r="A17" s="51"/>
      <c r="B17" s="162" t="s">
        <v>176</v>
      </c>
      <c r="C17" s="82"/>
      <c r="D17" s="90" t="str" cm="1">
        <f t="array" ref="D17">_xlfn.IFS(B17="Airfair","Ticket(s)@",B17="Lodging","Night(s)@",B17="Registration","Attendee(s)@",B17="Meals and Incidentals (M&amp;I)","Per Diem Day(s)@",B17="Mileage","Miles @",B17="Transfers (Taxi/Uber/Lyft)","Trip(s)@",B17="Miscellaneous","Each@",B17="Car Rental","Day(s)@",B17="Parking","Day(s)@",B17="(Choose Expense)","Each")</f>
        <v>Each</v>
      </c>
      <c r="E17" s="85">
        <v>0</v>
      </c>
      <c r="F17" s="88">
        <f t="shared" si="0"/>
        <v>0</v>
      </c>
      <c r="G17" s="60"/>
      <c r="H17" s="51"/>
      <c r="I17" s="634" t="s">
        <v>138</v>
      </c>
      <c r="J17" s="634"/>
      <c r="K17" s="635" t="s">
        <v>139</v>
      </c>
      <c r="L17" s="635"/>
      <c r="M17" s="51"/>
      <c r="N17" s="51"/>
    </row>
    <row r="18" spans="1:14" x14ac:dyDescent="0.25">
      <c r="A18" s="51"/>
      <c r="B18" s="162" t="s">
        <v>176</v>
      </c>
      <c r="C18" s="83"/>
      <c r="D18" s="90" t="str" cm="1">
        <f t="array" ref="D18">_xlfn.IFS(B18="Airfair","Ticket(s)@",B18="Lodging","Night(s)@",B18="Registration","Attendee(s)@",B18="Meals and Incidentals (M&amp;I)","Per Diem Day(s)@",B18="Mileage","Miles @",B18="Transfers (Taxi/Uber/Lyft)","Trip(s)@",B18="Miscellaneous","Each@",B18="Car Rental","Day(s)@",B18="Parking","Day(s)@",B18="(Choose Expense)","Each")</f>
        <v>Each</v>
      </c>
      <c r="E18" s="86">
        <v>0</v>
      </c>
      <c r="F18" s="88">
        <f t="shared" si="0"/>
        <v>0</v>
      </c>
      <c r="G18" s="60"/>
      <c r="H18" s="51"/>
      <c r="I18" s="634"/>
      <c r="J18" s="634"/>
      <c r="K18" s="635"/>
      <c r="L18" s="635"/>
      <c r="M18" s="51"/>
      <c r="N18" s="51"/>
    </row>
    <row r="19" spans="1:14" ht="15.75" x14ac:dyDescent="0.25">
      <c r="A19" s="51"/>
      <c r="B19" s="631" t="s">
        <v>149</v>
      </c>
      <c r="C19" s="632"/>
      <c r="D19" s="632"/>
      <c r="E19" s="632"/>
      <c r="F19" s="67">
        <f>SUM(F7:F18)</f>
        <v>0</v>
      </c>
      <c r="H19" s="51"/>
      <c r="I19" s="51"/>
      <c r="J19" s="51"/>
      <c r="K19" s="51"/>
      <c r="L19" s="51"/>
      <c r="M19" s="51"/>
      <c r="N19" s="51"/>
    </row>
    <row r="20" spans="1:14" x14ac:dyDescent="0.25">
      <c r="A20" s="51"/>
      <c r="B20" s="51"/>
      <c r="C20" s="51"/>
      <c r="D20" s="51"/>
      <c r="E20" s="51"/>
      <c r="F20" s="51"/>
      <c r="G20" s="51"/>
      <c r="H20" s="51"/>
      <c r="I20" s="51"/>
      <c r="J20" s="51"/>
      <c r="K20" s="51"/>
      <c r="L20" s="51"/>
      <c r="M20" s="51"/>
      <c r="N20" s="51"/>
    </row>
    <row r="21" spans="1:14" ht="25.5" x14ac:dyDescent="0.25">
      <c r="A21" s="51" t="s">
        <v>150</v>
      </c>
      <c r="B21" s="55" t="s">
        <v>141</v>
      </c>
      <c r="C21" s="640"/>
      <c r="D21" s="641"/>
      <c r="E21" s="66" t="s">
        <v>162</v>
      </c>
      <c r="F21" s="163" t="s">
        <v>178</v>
      </c>
      <c r="G21" s="51"/>
      <c r="H21" s="51"/>
      <c r="I21" s="51"/>
      <c r="J21" s="51"/>
      <c r="K21" s="51"/>
      <c r="L21" s="51"/>
      <c r="M21" s="51"/>
      <c r="N21" s="51"/>
    </row>
    <row r="22" spans="1:14" x14ac:dyDescent="0.25">
      <c r="B22" s="91" t="s">
        <v>152</v>
      </c>
      <c r="C22" s="89" t="s">
        <v>147</v>
      </c>
      <c r="D22" s="89" t="s">
        <v>153</v>
      </c>
      <c r="E22" s="89" t="s">
        <v>177</v>
      </c>
      <c r="F22" s="87" t="s">
        <v>46</v>
      </c>
      <c r="G22" s="60"/>
      <c r="H22" s="79"/>
      <c r="I22" s="51"/>
      <c r="J22" s="59"/>
      <c r="K22" s="51"/>
      <c r="L22" s="51"/>
      <c r="M22" s="51"/>
      <c r="N22" s="51"/>
    </row>
    <row r="23" spans="1:14" x14ac:dyDescent="0.25">
      <c r="A23" s="56"/>
      <c r="B23" s="162" t="s">
        <v>176</v>
      </c>
      <c r="C23" s="80">
        <v>0</v>
      </c>
      <c r="D23" s="90" t="str" cm="1">
        <f t="array" ref="D23">_xlfn.IFS(B23="Airfair","Ticket(s)@",B23="Lodging","Night(s)@",B23="Registration","Attendee(s)@",B23="Meals and Incidentals (M&amp;I)","Per Diem Day(s)@",B23="Mileage","Miles @",B23="Transfers (Taxi/Uber/Lyft)","Trip(s)@",B23="Miscellaneous","Each@",B23="Car Rental","Day(s)@",B23="Parking","Day(s)@",B23="(Choose Expense)","Each")</f>
        <v>Each</v>
      </c>
      <c r="E23" s="85">
        <v>0</v>
      </c>
      <c r="F23" s="88">
        <f>C23*E23</f>
        <v>0</v>
      </c>
      <c r="G23" s="60"/>
      <c r="H23" s="59"/>
      <c r="I23" s="51"/>
      <c r="J23" s="59"/>
      <c r="K23" s="51"/>
      <c r="L23" s="51"/>
      <c r="M23" s="51"/>
      <c r="N23" s="51"/>
    </row>
    <row r="24" spans="1:14" x14ac:dyDescent="0.25">
      <c r="A24" s="57"/>
      <c r="B24" s="162" t="s">
        <v>176</v>
      </c>
      <c r="C24" s="81">
        <v>0</v>
      </c>
      <c r="D24" s="90" t="str" cm="1">
        <f t="array" ref="D24">_xlfn.IFS(B24="Airfair","Ticket(s)@",B24="Lodging","Night(s)@",B24="Registration","Attendee(s)@",B24="Meals and Incidentals (M&amp;I)","Per Diem Day(s)@",B24="Mileage","Miles @",B24="Transfers (Taxi/Uber/Lyft)","Trip(s)@",B24="Miscellaneous","Each@",B24="Car Rental","Day(s)@",B24="Parking","Day(s)@",B24="(Choose Expense)","Each")</f>
        <v>Each</v>
      </c>
      <c r="E24" s="86">
        <v>0</v>
      </c>
      <c r="F24" s="88">
        <f t="shared" ref="F24:F34" si="1">C24*E24</f>
        <v>0</v>
      </c>
      <c r="G24" s="60"/>
      <c r="H24" s="59"/>
      <c r="I24" s="51"/>
      <c r="J24" s="59"/>
      <c r="K24" s="51"/>
      <c r="L24" s="51"/>
      <c r="M24" s="51"/>
      <c r="N24" s="51"/>
    </row>
    <row r="25" spans="1:14" x14ac:dyDescent="0.25">
      <c r="A25" s="57"/>
      <c r="B25" s="162" t="s">
        <v>176</v>
      </c>
      <c r="C25">
        <v>0</v>
      </c>
      <c r="D25" s="90" t="str" cm="1">
        <f t="array" ref="D25">_xlfn.IFS(B25="Airfair","Ticket(s)@",B25="Lodging","Night(s)@",B25="Registration","Attendee(s)@",B25="Meals and Incidentals (M&amp;I)","Per Diem Day(s)@",B25="Mileage","Miles @",B25="Transfers (Taxi/Uber/Lyft)","Trip(s)@",B25="Miscellaneous","Each@",B25="Car Rental","Day(s)@",B25="Parking","Day(s)@",B25="(Choose Expense)","Each")</f>
        <v>Each</v>
      </c>
      <c r="E25" s="85">
        <v>0</v>
      </c>
      <c r="F25" s="88">
        <f t="shared" si="1"/>
        <v>0</v>
      </c>
      <c r="G25" s="60"/>
      <c r="H25" s="59"/>
      <c r="I25" s="51"/>
      <c r="J25" s="59"/>
      <c r="K25" s="51"/>
      <c r="L25" s="51"/>
      <c r="M25" s="51"/>
      <c r="N25" s="51"/>
    </row>
    <row r="26" spans="1:14" x14ac:dyDescent="0.25">
      <c r="A26" s="57"/>
      <c r="B26" s="162" t="s">
        <v>176</v>
      </c>
      <c r="C26" s="81">
        <v>0</v>
      </c>
      <c r="D26" s="90" t="str" cm="1">
        <f t="array" ref="D26">_xlfn.IFS(B26="Airfair","Ticket(s)@",B26="Lodging","Night(s)@",B26="Registration","Attendee(s)@",B26="Meals and Incidentals (M&amp;I)","Per Diem Day(s)@",B26="Mileage","Miles @",B26="Transfers (Taxi/Uber/Lyft)","Trip(s)@",B26="Miscellaneous","Each@",B26="Car Rental","Day(s)@",B26="Parking","Day(s)@",B26="(Choose Expense)","Each")</f>
        <v>Each</v>
      </c>
      <c r="E26" s="86">
        <v>0</v>
      </c>
      <c r="F26" s="88">
        <f t="shared" si="1"/>
        <v>0</v>
      </c>
      <c r="G26" s="60"/>
      <c r="H26" s="59"/>
      <c r="I26" s="51"/>
      <c r="J26" s="59"/>
      <c r="K26" s="51"/>
      <c r="L26" s="51"/>
      <c r="M26" s="51"/>
      <c r="N26" s="51"/>
    </row>
    <row r="27" spans="1:14" x14ac:dyDescent="0.25">
      <c r="A27" s="57"/>
      <c r="B27" s="162" t="s">
        <v>176</v>
      </c>
      <c r="C27">
        <v>0</v>
      </c>
      <c r="D27" s="90" t="str" cm="1">
        <f t="array" ref="D27">_xlfn.IFS(B27="Airfair","Ticket(s)@",B27="Lodging","Night(s)@",B27="Registration","Attendee(s)@",B27="Meals and Incidentals (M&amp;I)","Per Diem Day(s)@",B27="Mileage","Miles @",B27="Transfers (Taxi/Uber/Lyft)","Trip(s)@",B27="Miscellaneous","Each@",B27="Car Rental","Day(s)@",B27="Parking","Day(s)@",B27="(Choose Expense)","Each")</f>
        <v>Each</v>
      </c>
      <c r="E27" s="85">
        <v>0</v>
      </c>
      <c r="F27" s="88">
        <f t="shared" si="1"/>
        <v>0</v>
      </c>
      <c r="G27" s="60"/>
      <c r="H27" s="59"/>
      <c r="I27" s="51"/>
      <c r="J27" s="59"/>
      <c r="K27" s="51"/>
      <c r="L27" s="51"/>
      <c r="M27" s="51"/>
      <c r="N27" s="51"/>
    </row>
    <row r="28" spans="1:14" x14ac:dyDescent="0.25">
      <c r="A28" s="57"/>
      <c r="B28" s="162" t="s">
        <v>176</v>
      </c>
      <c r="C28" s="81">
        <v>0</v>
      </c>
      <c r="D28" s="90" t="str" cm="1">
        <f t="array" ref="D28">_xlfn.IFS(B28="Airfair","Ticket(s)@",B28="Lodging","Night(s)@",B28="Registration","Attendee(s)@",B28="Meals and Incidentals (M&amp;I)","Per Diem Day(s)@",B28="Mileage","Miles @",B28="Transfers (Taxi/Uber/Lyft)","Trip(s)@",B28="Miscellaneous","Each@",B28="Car Rental","Day(s)@",B28="Parking","Day(s)@",B28="(Choose Expense)","Each")</f>
        <v>Each</v>
      </c>
      <c r="E28" s="86">
        <v>0</v>
      </c>
      <c r="F28" s="88">
        <f t="shared" si="1"/>
        <v>0</v>
      </c>
      <c r="G28" s="60"/>
      <c r="H28" s="59"/>
      <c r="I28" s="51"/>
      <c r="J28" s="59"/>
      <c r="K28" s="51"/>
      <c r="L28" s="51"/>
      <c r="M28" s="51"/>
      <c r="N28" s="51"/>
    </row>
    <row r="29" spans="1:14" x14ac:dyDescent="0.25">
      <c r="A29" s="57"/>
      <c r="B29" s="162" t="s">
        <v>176</v>
      </c>
      <c r="C29" s="82"/>
      <c r="D29" s="90" t="str" cm="1">
        <f t="array" ref="D29">_xlfn.IFS(B29="Airfair","Ticket(s)@",B29="Lodging","Night(s)@",B29="Registration","Attendee(s)@",B29="Meals and Incidentals (M&amp;I)","Per Diem Day(s)@",B29="Mileage","Miles @",B29="Transfers (Taxi/Uber/Lyft)","Trip(s)@",B29="Miscellaneous","Each@",B29="Car Rental","Day(s)@",B29="Parking","Day(s)@",B29="(Choose Expense)","Each")</f>
        <v>Each</v>
      </c>
      <c r="E29" s="85">
        <v>0</v>
      </c>
      <c r="F29" s="88">
        <f t="shared" si="1"/>
        <v>0</v>
      </c>
      <c r="G29" s="60"/>
      <c r="H29" s="59"/>
      <c r="I29" s="51"/>
      <c r="J29" s="51"/>
      <c r="K29" s="51"/>
      <c r="L29" s="51"/>
      <c r="M29" s="51"/>
      <c r="N29" s="51"/>
    </row>
    <row r="30" spans="1:14" x14ac:dyDescent="0.25">
      <c r="A30" s="57"/>
      <c r="B30" s="162" t="s">
        <v>176</v>
      </c>
      <c r="C30" s="83"/>
      <c r="D30" s="90" t="str" cm="1">
        <f t="array" ref="D30">_xlfn.IFS(B30="Airfair","Ticket(s)@",B30="Lodging","Night(s)@",B30="Registration","Attendee(s)@",B30="Meals and Incidentals (M&amp;I)","Per Diem Day(s)@",B30="Mileage","Miles @",B30="Transfers (Taxi/Uber/Lyft)","Trip(s)@",B30="Miscellaneous","Each@",B30="Car Rental","Day(s)@",B30="Parking","Day(s)@",B30="(Choose Expense)","Each")</f>
        <v>Each</v>
      </c>
      <c r="E30" s="86">
        <v>0</v>
      </c>
      <c r="F30" s="88">
        <f t="shared" si="1"/>
        <v>0</v>
      </c>
      <c r="G30" s="60"/>
      <c r="H30" s="59"/>
      <c r="I30" s="51"/>
      <c r="J30" s="51"/>
      <c r="K30" s="51"/>
      <c r="L30" s="51"/>
      <c r="M30" s="51"/>
      <c r="N30" s="51"/>
    </row>
    <row r="31" spans="1:14" x14ac:dyDescent="0.25">
      <c r="A31" s="57"/>
      <c r="B31" s="162" t="s">
        <v>176</v>
      </c>
      <c r="C31" s="84"/>
      <c r="D31" s="90" t="str" cm="1">
        <f t="array" ref="D31">_xlfn.IFS(B31="Airfair","Ticket(s)@",B31="Lodging","Night(s)@",B31="Registration","Attendee(s)@",B31="Meals and Incidentals (M&amp;I)","Per Diem Day(s)@",B31="Mileage","Miles @",B31="Transfers (Taxi/Uber/Lyft)","Trip(s)@",B31="Miscellaneous","Each@",B31="Car Rental","Day(s)@",B31="Parking","Day(s)@",B31="(Choose Expense)","Each")</f>
        <v>Each</v>
      </c>
      <c r="E31" s="85">
        <v>0</v>
      </c>
      <c r="F31" s="88">
        <f t="shared" si="1"/>
        <v>0</v>
      </c>
      <c r="G31" s="60"/>
      <c r="H31" s="51"/>
      <c r="I31" s="51"/>
      <c r="J31" s="51"/>
      <c r="K31" s="51"/>
      <c r="L31" s="51"/>
      <c r="M31" s="51"/>
      <c r="N31" s="51"/>
    </row>
    <row r="32" spans="1:14" x14ac:dyDescent="0.25">
      <c r="A32" s="51"/>
      <c r="B32" s="162" t="s">
        <v>176</v>
      </c>
      <c r="C32" s="83"/>
      <c r="D32" s="90" t="str" cm="1">
        <f t="array" ref="D32">_xlfn.IFS(B32="Airfair","Ticket(s)@",B32="Lodging","Night(s)@",B32="Registration","Attendee(s)@",B32="Meals and Incidentals (M&amp;I)","Per Diem Day(s)@",B32="Mileage","Miles @",B32="Transfers (Taxi/Uber/Lyft)","Trip(s)@",B32="Miscellaneous","Each@",B32="Car Rental","Day(s)@",B32="Parking","Day(s)@",B32="(Choose Expense)","Each")</f>
        <v>Each</v>
      </c>
      <c r="E32" s="86">
        <v>0</v>
      </c>
      <c r="F32" s="88">
        <f t="shared" si="1"/>
        <v>0</v>
      </c>
      <c r="G32" s="60"/>
      <c r="H32" s="51"/>
      <c r="I32" s="51"/>
      <c r="J32" s="51"/>
      <c r="K32" s="51"/>
      <c r="L32" s="51"/>
      <c r="M32" s="51"/>
      <c r="N32" s="51"/>
    </row>
    <row r="33" spans="1:14" x14ac:dyDescent="0.25">
      <c r="A33" s="51"/>
      <c r="B33" s="162" t="s">
        <v>176</v>
      </c>
      <c r="C33" s="82"/>
      <c r="D33" s="90" t="str" cm="1">
        <f t="array" ref="D33">_xlfn.IFS(B33="Airfair","Ticket(s)@",B33="Lodging","Night(s)@",B33="Registration","Attendee(s)@",B33="Meals and Incidentals (M&amp;I)","Per Diem Day(s)@",B33="Mileage","Miles @",B33="Transfers (Taxi/Uber/Lyft)","Trip(s)@",B33="Miscellaneous","Each@",B33="Car Rental","Day(s)@",B33="Parking","Day(s)@",B33="(Choose Expense)","Each")</f>
        <v>Each</v>
      </c>
      <c r="E33" s="85">
        <v>0</v>
      </c>
      <c r="F33" s="88">
        <f t="shared" si="1"/>
        <v>0</v>
      </c>
      <c r="G33" s="60"/>
      <c r="H33" s="51"/>
      <c r="I33" s="51"/>
      <c r="J33" s="51"/>
      <c r="K33" s="51"/>
      <c r="L33" s="51"/>
      <c r="M33" s="51"/>
      <c r="N33" s="51"/>
    </row>
    <row r="34" spans="1:14" x14ac:dyDescent="0.25">
      <c r="A34" s="51"/>
      <c r="B34" s="162" t="s">
        <v>176</v>
      </c>
      <c r="C34" s="83"/>
      <c r="D34" s="90" t="str" cm="1">
        <f t="array" ref="D34">_xlfn.IFS(B34="Airfair","Ticket(s)@",B34="Lodging","Night(s)@",B34="Registration","Attendee(s)@",B34="Meals and Incidentals (M&amp;I)","Per Diem Day(s)@",B34="Mileage","Miles @",B34="Transfers (Taxi/Uber/Lyft)","Trip(s)@",B34="Miscellaneous","Each@",B34="Car Rental","Day(s)@",B34="Parking","Day(s)@",B34="(Choose Expense)","Each")</f>
        <v>Each</v>
      </c>
      <c r="E34" s="86">
        <v>0</v>
      </c>
      <c r="F34" s="88">
        <f t="shared" si="1"/>
        <v>0</v>
      </c>
      <c r="G34" s="62"/>
      <c r="H34" s="51"/>
      <c r="I34" s="51"/>
      <c r="J34" s="51"/>
      <c r="K34" s="51"/>
      <c r="L34" s="51"/>
      <c r="M34" s="51"/>
      <c r="N34" s="51"/>
    </row>
    <row r="35" spans="1:14" ht="15.75" x14ac:dyDescent="0.25">
      <c r="A35" s="51"/>
      <c r="B35" s="631" t="s">
        <v>149</v>
      </c>
      <c r="C35" s="632"/>
      <c r="D35" s="632"/>
      <c r="E35" s="632"/>
      <c r="F35" s="67">
        <f>SUM(F23:F34)</f>
        <v>0</v>
      </c>
      <c r="G35" s="51"/>
      <c r="H35" s="51"/>
      <c r="I35" s="51"/>
      <c r="J35" s="51"/>
      <c r="K35" s="51"/>
      <c r="L35" s="51"/>
      <c r="M35" s="51"/>
      <c r="N35" s="51"/>
    </row>
    <row r="36" spans="1:14" x14ac:dyDescent="0.25">
      <c r="B36" s="50"/>
      <c r="C36" s="639"/>
      <c r="D36" s="639"/>
      <c r="E36" s="639"/>
      <c r="F36" s="639"/>
      <c r="G36" s="639"/>
      <c r="H36" s="51"/>
      <c r="I36" s="51"/>
      <c r="J36" s="51"/>
      <c r="K36" s="51"/>
      <c r="L36" s="51"/>
      <c r="M36" s="51"/>
      <c r="N36" s="51"/>
    </row>
    <row r="37" spans="1:14" ht="25.5" x14ac:dyDescent="0.25">
      <c r="A37" s="51" t="s">
        <v>151</v>
      </c>
      <c r="B37" s="55" t="s">
        <v>141</v>
      </c>
      <c r="C37" s="640"/>
      <c r="D37" s="641"/>
      <c r="E37" s="66" t="s">
        <v>162</v>
      </c>
      <c r="F37" s="163" t="s">
        <v>178</v>
      </c>
      <c r="G37" s="60"/>
      <c r="H37" s="51"/>
      <c r="I37" s="51"/>
      <c r="J37" s="51"/>
      <c r="K37" s="51"/>
      <c r="L37" s="51"/>
      <c r="M37" s="51"/>
      <c r="N37" s="51"/>
    </row>
    <row r="38" spans="1:14" x14ac:dyDescent="0.25">
      <c r="B38" s="91" t="s">
        <v>152</v>
      </c>
      <c r="C38" s="89" t="s">
        <v>147</v>
      </c>
      <c r="D38" s="89" t="s">
        <v>153</v>
      </c>
      <c r="E38" s="89" t="s">
        <v>177</v>
      </c>
      <c r="F38" s="87" t="s">
        <v>46</v>
      </c>
      <c r="G38" s="60"/>
      <c r="H38" s="51"/>
      <c r="I38" s="51"/>
      <c r="J38" s="51"/>
      <c r="K38" s="51"/>
      <c r="L38" s="51"/>
      <c r="M38" s="51"/>
      <c r="N38" s="51"/>
    </row>
    <row r="39" spans="1:14" x14ac:dyDescent="0.25">
      <c r="A39" s="57"/>
      <c r="B39" s="162" t="s">
        <v>176</v>
      </c>
      <c r="C39" s="80">
        <v>0</v>
      </c>
      <c r="D39" s="90" t="str" cm="1">
        <f t="array" ref="D39">_xlfn.IFS(B39="Airfair","Ticket(s)@",B39="Lodging","Night(s)@",B39="Registration","Attendee(s)@",B39="Meals and Incidentals (M&amp;I)","Per Diem Day(s)@",B39="Mileage","Miles @",B39="Transfers (Taxi/Uber/Lyft)","Trip(s)@",B39="Miscellaneous","Each@",B39="Car Rental","Day(s)@",B39="Parking","Day(s)@",B39="(Choose Expense)","Each")</f>
        <v>Each</v>
      </c>
      <c r="E39" s="85">
        <v>0</v>
      </c>
      <c r="F39" s="88">
        <f>C39*E39</f>
        <v>0</v>
      </c>
      <c r="G39" s="60"/>
      <c r="H39" s="51"/>
      <c r="I39" s="51"/>
      <c r="J39" s="51"/>
      <c r="K39" s="51"/>
      <c r="L39" s="51"/>
      <c r="M39" s="51"/>
      <c r="N39" s="51"/>
    </row>
    <row r="40" spans="1:14" x14ac:dyDescent="0.25">
      <c r="A40" s="57"/>
      <c r="B40" s="162" t="s">
        <v>176</v>
      </c>
      <c r="C40" s="81">
        <v>0</v>
      </c>
      <c r="D40" s="90" t="str" cm="1">
        <f t="array" ref="D40">_xlfn.IFS(B40="Airfair","Ticket(s)@",B40="Lodging","Night(s)@",B40="Registration","Attendee(s)@",B40="Meals and Incidentals (M&amp;I)","Per Diem Day(s)@",B40="Mileage","Miles @",B40="Transfers (Taxi/Uber/Lyft)","Trip(s)@",B40="Miscellaneous","Each@",B40="Car Rental","Day(s)@",B40="Parking","Day(s)@",B40="(Choose Expense)","Each")</f>
        <v>Each</v>
      </c>
      <c r="E40" s="86">
        <v>0</v>
      </c>
      <c r="F40" s="88">
        <f t="shared" ref="F40:F50" si="2">C40*E40</f>
        <v>0</v>
      </c>
      <c r="G40" s="60"/>
      <c r="H40" s="51"/>
      <c r="I40" s="51"/>
      <c r="J40" s="51"/>
      <c r="K40" s="51"/>
      <c r="L40" s="51"/>
      <c r="M40" s="51"/>
      <c r="N40" s="51"/>
    </row>
    <row r="41" spans="1:14" x14ac:dyDescent="0.25">
      <c r="A41" s="57"/>
      <c r="B41" s="162" t="s">
        <v>176</v>
      </c>
      <c r="C41">
        <v>0</v>
      </c>
      <c r="D41" s="90" t="str" cm="1">
        <f t="array" ref="D41">_xlfn.IFS(B41="Airfair","Ticket(s)@",B41="Lodging","Night(s)@",B41="Registration","Attendee(s)@",B41="Meals and Incidentals (M&amp;I)","Per Diem Day(s)@",B41="Mileage","Miles @",B41="Transfers (Taxi/Uber/Lyft)","Trip(s)@",B41="Miscellaneous","Each@",B41="Car Rental","Day(s)@",B41="Parking","Day(s)@",B41="(Choose Expense)","Each")</f>
        <v>Each</v>
      </c>
      <c r="E41" s="85">
        <v>0</v>
      </c>
      <c r="F41" s="88">
        <f t="shared" si="2"/>
        <v>0</v>
      </c>
      <c r="G41" s="60"/>
      <c r="H41" s="51"/>
      <c r="I41" s="51"/>
      <c r="J41" s="51"/>
      <c r="K41" s="51"/>
      <c r="L41" s="51"/>
      <c r="M41" s="51"/>
      <c r="N41" s="51"/>
    </row>
    <row r="42" spans="1:14" x14ac:dyDescent="0.25">
      <c r="A42" s="57"/>
      <c r="B42" s="162" t="s">
        <v>176</v>
      </c>
      <c r="C42" s="81">
        <v>0</v>
      </c>
      <c r="D42" s="90" t="str" cm="1">
        <f t="array" ref="D42">_xlfn.IFS(B42="Airfair","Ticket(s)@",B42="Lodging","Night(s)@",B42="Registration","Attendee(s)@",B42="Meals and Incidentals (M&amp;I)","Per Diem Day(s)@",B42="Mileage","Miles @",B42="Transfers (Taxi/Uber/Lyft)","Trip(s)@",B42="Miscellaneous","Each@",B42="Car Rental","Day(s)@",B42="Parking","Day(s)@",B42="(Choose Expense)","Each")</f>
        <v>Each</v>
      </c>
      <c r="E42" s="86">
        <v>0</v>
      </c>
      <c r="F42" s="88">
        <f t="shared" si="2"/>
        <v>0</v>
      </c>
      <c r="G42" s="60"/>
      <c r="H42" s="51"/>
      <c r="I42" s="51"/>
      <c r="J42" s="51"/>
      <c r="K42" s="51"/>
      <c r="L42" s="51"/>
      <c r="M42" s="51"/>
      <c r="N42" s="51"/>
    </row>
    <row r="43" spans="1:14" x14ac:dyDescent="0.25">
      <c r="A43" s="57"/>
      <c r="B43" s="162" t="s">
        <v>176</v>
      </c>
      <c r="C43">
        <v>0</v>
      </c>
      <c r="D43" s="90" t="str" cm="1">
        <f t="array" ref="D43">_xlfn.IFS(B43="Airfair","Ticket(s)@",B43="Lodging","Night(s)@",B43="Registration","Attendee(s)@",B43="Meals and Incidentals (M&amp;I)","Per Diem Day(s)@",B43="Mileage","Miles @",B43="Transfers (Taxi/Uber/Lyft)","Trip(s)@",B43="Miscellaneous","Each@",B43="Car Rental","Day(s)@",B43="Parking","Day(s)@",B43="(Choose Expense)","Each")</f>
        <v>Each</v>
      </c>
      <c r="E43" s="85">
        <v>0</v>
      </c>
      <c r="F43" s="88">
        <f t="shared" si="2"/>
        <v>0</v>
      </c>
      <c r="G43" s="60"/>
      <c r="H43" s="51"/>
      <c r="I43" s="51"/>
      <c r="J43" s="51"/>
      <c r="K43" s="51"/>
      <c r="L43" s="51"/>
      <c r="M43" s="51"/>
      <c r="N43" s="51"/>
    </row>
    <row r="44" spans="1:14" x14ac:dyDescent="0.25">
      <c r="A44" s="57"/>
      <c r="B44" s="162" t="s">
        <v>176</v>
      </c>
      <c r="C44" s="81">
        <v>0</v>
      </c>
      <c r="D44" s="90" t="str" cm="1">
        <f t="array" ref="D44">_xlfn.IFS(B44="Airfair","Ticket(s)@",B44="Lodging","Night(s)@",B44="Registration","Attendee(s)@",B44="Meals and Incidentals (M&amp;I)","Per Diem Day(s)@",B44="Mileage","Miles @",B44="Transfers (Taxi/Uber/Lyft)","Trip(s)@",B44="Miscellaneous","Each@",B44="Car Rental","Day(s)@",B44="Parking","Day(s)@",B44="(Choose Expense)","Each")</f>
        <v>Each</v>
      </c>
      <c r="E44" s="86">
        <v>0</v>
      </c>
      <c r="F44" s="88">
        <f t="shared" si="2"/>
        <v>0</v>
      </c>
      <c r="G44" s="60"/>
      <c r="H44" s="51"/>
      <c r="I44" s="51"/>
      <c r="J44" s="51"/>
      <c r="K44" s="51"/>
      <c r="L44" s="51"/>
      <c r="M44" s="51"/>
      <c r="N44" s="51"/>
    </row>
    <row r="45" spans="1:14" x14ac:dyDescent="0.25">
      <c r="A45" s="57"/>
      <c r="B45" s="162" t="s">
        <v>176</v>
      </c>
      <c r="C45" s="82"/>
      <c r="D45" s="90" t="str" cm="1">
        <f t="array" ref="D45">_xlfn.IFS(B45="Airfair","Ticket(s)@",B45="Lodging","Night(s)@",B45="Registration","Attendee(s)@",B45="Meals and Incidentals (M&amp;I)","Per Diem Day(s)@",B45="Mileage","Miles @",B45="Transfers (Taxi/Uber/Lyft)","Trip(s)@",B45="Miscellaneous","Each@",B45="Car Rental","Day(s)@",B45="Parking","Day(s)@",B45="(Choose Expense)","Each")</f>
        <v>Each</v>
      </c>
      <c r="E45" s="85">
        <v>0</v>
      </c>
      <c r="F45" s="88">
        <f t="shared" si="2"/>
        <v>0</v>
      </c>
      <c r="G45" s="60"/>
      <c r="H45" s="51"/>
      <c r="I45" s="51"/>
      <c r="J45" s="51"/>
      <c r="K45" s="51"/>
      <c r="L45" s="51"/>
      <c r="M45" s="51"/>
      <c r="N45" s="51"/>
    </row>
    <row r="46" spans="1:14" x14ac:dyDescent="0.25">
      <c r="A46" s="51"/>
      <c r="B46" s="162" t="s">
        <v>176</v>
      </c>
      <c r="C46" s="83"/>
      <c r="D46" s="90" t="str" cm="1">
        <f t="array" ref="D46">_xlfn.IFS(B46="Airfair","Ticket(s)@",B46="Lodging","Night(s)@",B46="Registration","Attendee(s)@",B46="Meals and Incidentals (M&amp;I)","Per Diem Day(s)@",B46="Mileage","Miles @",B46="Transfers (Taxi/Uber/Lyft)","Trip(s)@",B46="Miscellaneous","Each@",B46="Car Rental","Day(s)@",B46="Parking","Day(s)@",B46="(Choose Expense)","Each")</f>
        <v>Each</v>
      </c>
      <c r="E46" s="86">
        <v>0</v>
      </c>
      <c r="F46" s="88">
        <f t="shared" si="2"/>
        <v>0</v>
      </c>
      <c r="G46" s="60"/>
      <c r="H46" s="51"/>
      <c r="I46" s="51"/>
      <c r="J46" s="51"/>
      <c r="K46" s="51"/>
      <c r="L46" s="51"/>
      <c r="M46" s="51"/>
      <c r="N46" s="51"/>
    </row>
    <row r="47" spans="1:14" x14ac:dyDescent="0.25">
      <c r="A47" s="51"/>
      <c r="B47" s="162" t="s">
        <v>176</v>
      </c>
      <c r="C47" s="84"/>
      <c r="D47" s="90" t="str" cm="1">
        <f t="array" ref="D47">_xlfn.IFS(B47="Airfair","Ticket(s)@",B47="Lodging","Night(s)@",B47="Registration","Attendee(s)@",B47="Meals and Incidentals (M&amp;I)","Per Diem Day(s)@",B47="Mileage","Miles @",B47="Transfers (Taxi/Uber/Lyft)","Trip(s)@",B47="Miscellaneous","Each@",B47="Car Rental","Day(s)@",B47="Parking","Day(s)@",B47="(Choose Expense)","Each")</f>
        <v>Each</v>
      </c>
      <c r="E47" s="85">
        <v>0</v>
      </c>
      <c r="F47" s="88">
        <f t="shared" si="2"/>
        <v>0</v>
      </c>
      <c r="G47" s="60"/>
      <c r="H47" s="51"/>
      <c r="I47" s="51"/>
      <c r="J47" s="51"/>
      <c r="K47" s="51"/>
      <c r="L47" s="51"/>
      <c r="M47" s="51"/>
      <c r="N47" s="51"/>
    </row>
    <row r="48" spans="1:14" x14ac:dyDescent="0.25">
      <c r="A48" s="51"/>
      <c r="B48" s="162" t="s">
        <v>176</v>
      </c>
      <c r="C48" s="83"/>
      <c r="D48" s="90" t="str" cm="1">
        <f t="array" ref="D48">_xlfn.IFS(B48="Airfair","Ticket(s)@",B48="Lodging","Night(s)@",B48="Registration","Attendee(s)@",B48="Meals and Incidentals (M&amp;I)","Per Diem Day(s)@",B48="Mileage","Miles @",B48="Transfers (Taxi/Uber/Lyft)","Trip(s)@",B48="Miscellaneous","Each@",B48="Car Rental","Day(s)@",B48="Parking","Day(s)@",B48="(Choose Expense)","Each")</f>
        <v>Each</v>
      </c>
      <c r="E48" s="86">
        <v>0</v>
      </c>
      <c r="F48" s="88">
        <f t="shared" si="2"/>
        <v>0</v>
      </c>
      <c r="G48" s="62"/>
      <c r="H48" s="51"/>
      <c r="I48" s="51"/>
      <c r="J48" s="51"/>
      <c r="K48" s="51"/>
      <c r="L48" s="51"/>
      <c r="M48" s="51"/>
      <c r="N48" s="51"/>
    </row>
    <row r="49" spans="1:6" x14ac:dyDescent="0.25">
      <c r="B49" s="162" t="s">
        <v>176</v>
      </c>
      <c r="C49" s="82"/>
      <c r="D49" s="90" t="str" cm="1">
        <f t="array" ref="D49">_xlfn.IFS(B49="Airfair","Ticket(s)@",B49="Lodging","Night(s)@",B49="Registration","Attendee(s)@",B49="Meals and Incidentals (M&amp;I)","Per Diem Day(s)@",B49="Mileage","Miles @",B49="Transfers (Taxi/Uber/Lyft)","Trip(s)@",B49="Miscellaneous","Each@",B49="Car Rental","Day(s)@",B49="Parking","Day(s)@",B49="(Choose Expense)","Each")</f>
        <v>Each</v>
      </c>
      <c r="E49" s="85">
        <v>0</v>
      </c>
      <c r="F49" s="88">
        <f t="shared" si="2"/>
        <v>0</v>
      </c>
    </row>
    <row r="50" spans="1:6" x14ac:dyDescent="0.25">
      <c r="B50" s="162" t="s">
        <v>176</v>
      </c>
      <c r="C50" s="83"/>
      <c r="D50" s="90" t="str" cm="1">
        <f t="array" ref="D50">_xlfn.IFS(B50="Airfair","Ticket(s)@",B50="Lodging","Night(s)@",B50="Registration","Attendee(s)@",B50="Meals and Incidentals (M&amp;I)","Per Diem Day(s)@",B50="Mileage","Miles @",B50="Transfers (Taxi/Uber/Lyft)","Trip(s)@",B50="Miscellaneous","Each@",B50="Car Rental","Day(s)@",B50="Parking","Day(s)@",B50="(Choose Expense)","Each")</f>
        <v>Each</v>
      </c>
      <c r="E50" s="86">
        <v>0</v>
      </c>
      <c r="F50" s="88">
        <f t="shared" si="2"/>
        <v>0</v>
      </c>
    </row>
    <row r="51" spans="1:6" ht="14.25" customHeight="1" x14ac:dyDescent="0.25">
      <c r="B51" s="631" t="s">
        <v>149</v>
      </c>
      <c r="C51" s="632"/>
      <c r="D51" s="632"/>
      <c r="E51" s="632"/>
      <c r="F51" s="67">
        <f>SUM(F39:F50)</f>
        <v>0</v>
      </c>
    </row>
    <row r="53" spans="1:6" ht="25.5" x14ac:dyDescent="0.25">
      <c r="A53" s="51" t="s">
        <v>160</v>
      </c>
      <c r="B53" s="55" t="s">
        <v>141</v>
      </c>
      <c r="C53" s="58"/>
      <c r="D53" s="58"/>
      <c r="E53" s="66" t="s">
        <v>162</v>
      </c>
      <c r="F53" s="163" t="s">
        <v>178</v>
      </c>
    </row>
    <row r="54" spans="1:6" x14ac:dyDescent="0.25">
      <c r="B54" s="91" t="s">
        <v>152</v>
      </c>
      <c r="C54" s="89" t="s">
        <v>147</v>
      </c>
      <c r="D54" s="89" t="s">
        <v>153</v>
      </c>
      <c r="E54" s="89" t="s">
        <v>177</v>
      </c>
      <c r="F54" s="87" t="s">
        <v>46</v>
      </c>
    </row>
    <row r="55" spans="1:6" x14ac:dyDescent="0.25">
      <c r="B55" s="162" t="s">
        <v>176</v>
      </c>
      <c r="C55" s="80">
        <v>0</v>
      </c>
      <c r="D55" s="90" t="str" cm="1">
        <f t="array" ref="D55">_xlfn.IFS(B55="Airfair","Ticket(s)@",B55="Lodging","Night(s)@",B55="Registration","Attendee(s)@",B55="Meals and Incidentals (M&amp;I)","Per Diem Day(s)@",B55="Mileage","Miles @",B55="Transfers (Taxi/Uber/Lyft)","Trip(s)@",B55="Miscellaneous","Each@",B55="Car Rental","Day(s)@",B55="Parking","Day(s)@",B55="(Choose Expense)","Each")</f>
        <v>Each</v>
      </c>
      <c r="E55" s="85">
        <v>0</v>
      </c>
      <c r="F55" s="88">
        <f>C55*E55</f>
        <v>0</v>
      </c>
    </row>
    <row r="56" spans="1:6" x14ac:dyDescent="0.25">
      <c r="B56" s="162" t="s">
        <v>176</v>
      </c>
      <c r="C56" s="81">
        <v>0</v>
      </c>
      <c r="D56" s="90" t="str" cm="1">
        <f t="array" ref="D56">_xlfn.IFS(B56="Airfair","Ticket(s)@",B56="Lodging","Night(s)@",B56="Registration","Attendee(s)@",B56="Meals and Incidentals (M&amp;I)","Per Diem Day(s)@",B56="Mileage","Miles @",B56="Transfers (Taxi/Uber/Lyft)","Trip(s)@",B56="Miscellaneous","Each@",B56="Car Rental","Day(s)@",B56="Parking","Day(s)@",B56="(Choose Expense)","Each")</f>
        <v>Each</v>
      </c>
      <c r="E56" s="86">
        <v>0</v>
      </c>
      <c r="F56" s="88">
        <f t="shared" ref="F56:F66" si="3">C56*E56</f>
        <v>0</v>
      </c>
    </row>
    <row r="57" spans="1:6" x14ac:dyDescent="0.25">
      <c r="B57" s="162" t="s">
        <v>176</v>
      </c>
      <c r="C57">
        <v>0</v>
      </c>
      <c r="D57" s="90" t="str" cm="1">
        <f t="array" ref="D57">_xlfn.IFS(B57="Airfair","Ticket(s)@",B57="Lodging","Night(s)@",B57="Registration","Attendee(s)@",B57="Meals and Incidentals (M&amp;I)","Per Diem Day(s)@",B57="Mileage","Miles @",B57="Transfers (Taxi/Uber/Lyft)","Trip(s)@",B57="Miscellaneous","Each@",B57="Car Rental","Day(s)@",B57="Parking","Day(s)@",B57="(Choose Expense)","Each")</f>
        <v>Each</v>
      </c>
      <c r="E57" s="85">
        <v>0</v>
      </c>
      <c r="F57" s="88">
        <f t="shared" si="3"/>
        <v>0</v>
      </c>
    </row>
    <row r="58" spans="1:6" x14ac:dyDescent="0.25">
      <c r="B58" s="162" t="s">
        <v>176</v>
      </c>
      <c r="C58" s="81">
        <v>0</v>
      </c>
      <c r="D58" s="90" t="str" cm="1">
        <f t="array" ref="D58">_xlfn.IFS(B58="Airfair","Ticket(s)@",B58="Lodging","Night(s)@",B58="Registration","Attendee(s)@",B58="Meals and Incidentals (M&amp;I)","Per Diem Day(s)@",B58="Mileage","Miles @",B58="Transfers (Taxi/Uber/Lyft)","Trip(s)@",B58="Miscellaneous","Each@",B58="Car Rental","Day(s)@",B58="Parking","Day(s)@",B58="(Choose Expense)","Each")</f>
        <v>Each</v>
      </c>
      <c r="E58" s="86">
        <v>0</v>
      </c>
      <c r="F58" s="88">
        <f t="shared" si="3"/>
        <v>0</v>
      </c>
    </row>
    <row r="59" spans="1:6" x14ac:dyDescent="0.25">
      <c r="B59" s="162" t="s">
        <v>176</v>
      </c>
      <c r="C59">
        <v>0</v>
      </c>
      <c r="D59" s="90" t="str" cm="1">
        <f t="array" ref="D59">_xlfn.IFS(B59="Airfair","Ticket(s)@",B59="Lodging","Night(s)@",B59="Registration","Attendee(s)@",B59="Meals and Incidentals (M&amp;I)","Per Diem Day(s)@",B59="Mileage","Miles @",B59="Transfers (Taxi/Uber/Lyft)","Trip(s)@",B59="Miscellaneous","Each@",B59="Car Rental","Day(s)@",B59="Parking","Day(s)@",B59="(Choose Expense)","Each")</f>
        <v>Each</v>
      </c>
      <c r="E59" s="85">
        <v>0</v>
      </c>
      <c r="F59" s="88">
        <f t="shared" si="3"/>
        <v>0</v>
      </c>
    </row>
    <row r="60" spans="1:6" x14ac:dyDescent="0.25">
      <c r="B60" s="162" t="s">
        <v>176</v>
      </c>
      <c r="C60" s="81">
        <v>0</v>
      </c>
      <c r="D60" s="90" t="str" cm="1">
        <f t="array" ref="D60">_xlfn.IFS(B60="Airfair","Ticket(s)@",B60="Lodging","Night(s)@",B60="Registration","Attendee(s)@",B60="Meals and Incidentals (M&amp;I)","Per Diem Day(s)@",B60="Mileage","Miles @",B60="Transfers (Taxi/Uber/Lyft)","Trip(s)@",B60="Miscellaneous","Each@",B60="Car Rental","Day(s)@",B60="Parking","Day(s)@",B60="(Choose Expense)","Each")</f>
        <v>Each</v>
      </c>
      <c r="E60" s="86">
        <v>0</v>
      </c>
      <c r="F60" s="88">
        <f t="shared" si="3"/>
        <v>0</v>
      </c>
    </row>
    <row r="61" spans="1:6" x14ac:dyDescent="0.25">
      <c r="B61" s="162" t="s">
        <v>176</v>
      </c>
      <c r="C61" s="82"/>
      <c r="D61" s="90" t="str" cm="1">
        <f t="array" ref="D61">_xlfn.IFS(B61="Airfair","Ticket(s)@",B61="Lodging","Night(s)@",B61="Registration","Attendee(s)@",B61="Meals and Incidentals (M&amp;I)","Per Diem Day(s)@",B61="Mileage","Miles @",B61="Transfers (Taxi/Uber/Lyft)","Trip(s)@",B61="Miscellaneous","Each@",B61="Car Rental","Day(s)@",B61="Parking","Day(s)@",B61="(Choose Expense)","Each")</f>
        <v>Each</v>
      </c>
      <c r="E61" s="85">
        <v>0</v>
      </c>
      <c r="F61" s="88">
        <f t="shared" si="3"/>
        <v>0</v>
      </c>
    </row>
    <row r="62" spans="1:6" x14ac:dyDescent="0.25">
      <c r="B62" s="162" t="s">
        <v>176</v>
      </c>
      <c r="C62" s="83"/>
      <c r="D62" s="90" t="str" cm="1">
        <f t="array" ref="D62">_xlfn.IFS(B62="Airfair","Ticket(s)@",B62="Lodging","Night(s)@",B62="Registration","Attendee(s)@",B62="Meals and Incidentals (M&amp;I)","Per Diem Day(s)@",B62="Mileage","Miles @",B62="Transfers (Taxi/Uber/Lyft)","Trip(s)@",B62="Miscellaneous","Each@",B62="Car Rental","Day(s)@",B62="Parking","Day(s)@",B62="(Choose Expense)","Each")</f>
        <v>Each</v>
      </c>
      <c r="E62" s="86">
        <v>0</v>
      </c>
      <c r="F62" s="88">
        <f t="shared" si="3"/>
        <v>0</v>
      </c>
    </row>
    <row r="63" spans="1:6" x14ac:dyDescent="0.25">
      <c r="B63" s="162" t="s">
        <v>176</v>
      </c>
      <c r="C63" s="84"/>
      <c r="D63" s="90" t="str" cm="1">
        <f t="array" ref="D63">_xlfn.IFS(B63="Airfair","Ticket(s)@",B63="Lodging","Night(s)@",B63="Registration","Attendee(s)@",B63="Meals and Incidentals (M&amp;I)","Per Diem Day(s)@",B63="Mileage","Miles @",B63="Transfers (Taxi/Uber/Lyft)","Trip(s)@",B63="Miscellaneous","Each@",B63="Car Rental","Day(s)@",B63="Parking","Day(s)@",B63="(Choose Expense)","Each")</f>
        <v>Each</v>
      </c>
      <c r="E63" s="85">
        <v>0</v>
      </c>
      <c r="F63" s="88">
        <f t="shared" si="3"/>
        <v>0</v>
      </c>
    </row>
    <row r="64" spans="1:6" x14ac:dyDescent="0.25">
      <c r="B64" s="162" t="s">
        <v>176</v>
      </c>
      <c r="C64" s="83"/>
      <c r="D64" s="90" t="str" cm="1">
        <f t="array" ref="D64">_xlfn.IFS(B64="Airfair","Ticket(s)@",B64="Lodging","Night(s)@",B64="Registration","Attendee(s)@",B64="Meals and Incidentals (M&amp;I)","Per Diem Day(s)@",B64="Mileage","Miles @",B64="Transfers (Taxi/Uber/Lyft)","Trip(s)@",B64="Miscellaneous","Each@",B64="Car Rental","Day(s)@",B64="Parking","Day(s)@",B64="(Choose Expense)","Each")</f>
        <v>Each</v>
      </c>
      <c r="E64" s="86">
        <v>0</v>
      </c>
      <c r="F64" s="88">
        <f t="shared" si="3"/>
        <v>0</v>
      </c>
    </row>
    <row r="65" spans="2:6" x14ac:dyDescent="0.25">
      <c r="B65" s="162" t="s">
        <v>176</v>
      </c>
      <c r="C65" s="82"/>
      <c r="D65" s="90" t="str" cm="1">
        <f t="array" ref="D65">_xlfn.IFS(B65="Airfair","Ticket(s)@",B65="Lodging","Night(s)@",B65="Registration","Attendee(s)@",B65="Meals and Incidentals (M&amp;I)","Per Diem Day(s)@",B65="Mileage","Miles @",B65="Transfers (Taxi/Uber/Lyft)","Trip(s)@",B65="Miscellaneous","Each@",B65="Car Rental","Day(s)@",B65="Parking","Day(s)@",B65="(Choose Expense)","Each")</f>
        <v>Each</v>
      </c>
      <c r="E65" s="85">
        <v>0</v>
      </c>
      <c r="F65" s="88">
        <f t="shared" si="3"/>
        <v>0</v>
      </c>
    </row>
    <row r="66" spans="2:6" x14ac:dyDescent="0.25">
      <c r="B66" s="162" t="s">
        <v>176</v>
      </c>
      <c r="C66" s="83"/>
      <c r="D66" s="90" t="str" cm="1">
        <f t="array" ref="D66">_xlfn.IFS(B66="Airfair","Ticket(s)@",B66="Lodging","Night(s)@",B66="Registration","Attendee(s)@",B66="Meals and Incidentals (M&amp;I)","Per Diem Day(s)@",B66="Mileage","Miles @",B66="Transfers (Taxi/Uber/Lyft)","Trip(s)@",B66="Miscellaneous","Each@",B66="Car Rental","Day(s)@",B66="Parking","Day(s)@",B66="(Choose Expense)","Each")</f>
        <v>Each</v>
      </c>
      <c r="E66" s="86">
        <v>0</v>
      </c>
      <c r="F66" s="88">
        <f t="shared" si="3"/>
        <v>0</v>
      </c>
    </row>
    <row r="67" spans="2:6" ht="15.75" x14ac:dyDescent="0.25">
      <c r="B67" s="631" t="s">
        <v>149</v>
      </c>
      <c r="C67" s="632"/>
      <c r="D67" s="632"/>
      <c r="E67" s="632"/>
      <c r="F67" s="67">
        <f>SUM(F55:F66)</f>
        <v>0</v>
      </c>
    </row>
    <row r="68" spans="2:6" hidden="1" x14ac:dyDescent="0.25">
      <c r="B68" s="59" t="s">
        <v>176</v>
      </c>
      <c r="C68" s="63"/>
      <c r="D68" s="64"/>
      <c r="E68" s="65"/>
    </row>
    <row r="69" spans="2:6" hidden="1" x14ac:dyDescent="0.25">
      <c r="B69" s="79" t="s">
        <v>173</v>
      </c>
    </row>
    <row r="70" spans="2:6" hidden="1" x14ac:dyDescent="0.25">
      <c r="B70" s="59" t="s">
        <v>142</v>
      </c>
    </row>
    <row r="71" spans="2:6" hidden="1" x14ac:dyDescent="0.25">
      <c r="B71" s="59" t="s">
        <v>175</v>
      </c>
    </row>
    <row r="72" spans="2:6" hidden="1" x14ac:dyDescent="0.25">
      <c r="B72" s="59" t="s">
        <v>143</v>
      </c>
    </row>
    <row r="73" spans="2:6" hidden="1" x14ac:dyDescent="0.25">
      <c r="B73" s="59" t="s">
        <v>145</v>
      </c>
    </row>
    <row r="74" spans="2:6" hidden="1" x14ac:dyDescent="0.25">
      <c r="B74" s="59" t="s">
        <v>146</v>
      </c>
    </row>
    <row r="75" spans="2:6" hidden="1" x14ac:dyDescent="0.25">
      <c r="B75" s="59" t="s">
        <v>144</v>
      </c>
    </row>
    <row r="76" spans="2:6" hidden="1" x14ac:dyDescent="0.25">
      <c r="B76" s="59" t="s">
        <v>174</v>
      </c>
    </row>
    <row r="77" spans="2:6" hidden="1" x14ac:dyDescent="0.25">
      <c r="B77" s="59" t="s">
        <v>148</v>
      </c>
    </row>
    <row r="78" spans="2:6" hidden="1" x14ac:dyDescent="0.25"/>
    <row r="79" spans="2:6" hidden="1" x14ac:dyDescent="0.25">
      <c r="B79" s="59" t="s">
        <v>154</v>
      </c>
    </row>
    <row r="80" spans="2:6" hidden="1" x14ac:dyDescent="0.25">
      <c r="B80" s="59" t="s">
        <v>156</v>
      </c>
    </row>
    <row r="81" spans="2:2" hidden="1" x14ac:dyDescent="0.25">
      <c r="B81" s="59" t="s">
        <v>157</v>
      </c>
    </row>
    <row r="82" spans="2:2" hidden="1" x14ac:dyDescent="0.25">
      <c r="B82" s="59" t="s">
        <v>155</v>
      </c>
    </row>
    <row r="83" spans="2:2" hidden="1" x14ac:dyDescent="0.25">
      <c r="B83" s="59" t="s">
        <v>148</v>
      </c>
    </row>
    <row r="84" spans="2:2" hidden="1" x14ac:dyDescent="0.25">
      <c r="B84" s="59" t="s">
        <v>158</v>
      </c>
    </row>
    <row r="85" spans="2:2" hidden="1" x14ac:dyDescent="0.25">
      <c r="B85" s="59" t="s">
        <v>159</v>
      </c>
    </row>
    <row r="86" spans="2:2" hidden="1" x14ac:dyDescent="0.25">
      <c r="B86" s="59" t="s">
        <v>178</v>
      </c>
    </row>
    <row r="87" spans="2:2" hidden="1" x14ac:dyDescent="0.25">
      <c r="B87" s="59" t="s">
        <v>18</v>
      </c>
    </row>
    <row r="88" spans="2:2" hidden="1" x14ac:dyDescent="0.25">
      <c r="B88" s="59" t="s">
        <v>161</v>
      </c>
    </row>
    <row r="89" spans="2:2" hidden="1" x14ac:dyDescent="0.25"/>
    <row r="90" spans="2:2" hidden="1" x14ac:dyDescent="0.25">
      <c r="B90" s="59" t="s">
        <v>171</v>
      </c>
    </row>
    <row r="91" spans="2:2" hidden="1" x14ac:dyDescent="0.25">
      <c r="B91" s="59" t="s">
        <v>166</v>
      </c>
    </row>
    <row r="92" spans="2:2" hidden="1" x14ac:dyDescent="0.25">
      <c r="B92" s="59" t="s">
        <v>167</v>
      </c>
    </row>
    <row r="93" spans="2:2" hidden="1" x14ac:dyDescent="0.25">
      <c r="B93" s="59" t="s">
        <v>168</v>
      </c>
    </row>
    <row r="94" spans="2:2" hidden="1" x14ac:dyDescent="0.25">
      <c r="B94" s="59" t="s">
        <v>169</v>
      </c>
    </row>
    <row r="95" spans="2:2" hidden="1" x14ac:dyDescent="0.25">
      <c r="B95" s="59" t="s">
        <v>170</v>
      </c>
    </row>
    <row r="97" spans="1:6" ht="25.5" x14ac:dyDescent="0.25">
      <c r="A97" s="51" t="s">
        <v>252</v>
      </c>
      <c r="B97" s="55" t="s">
        <v>141</v>
      </c>
      <c r="C97" s="58"/>
      <c r="D97" s="58"/>
      <c r="E97" s="66" t="s">
        <v>162</v>
      </c>
      <c r="F97" s="163" t="s">
        <v>178</v>
      </c>
    </row>
    <row r="98" spans="1:6" x14ac:dyDescent="0.25">
      <c r="B98" s="91" t="s">
        <v>152</v>
      </c>
      <c r="C98" s="89" t="s">
        <v>147</v>
      </c>
      <c r="D98" s="89" t="s">
        <v>153</v>
      </c>
      <c r="E98" s="89" t="s">
        <v>177</v>
      </c>
      <c r="F98" s="87" t="s">
        <v>46</v>
      </c>
    </row>
    <row r="99" spans="1:6" x14ac:dyDescent="0.25">
      <c r="B99" s="162" t="s">
        <v>176</v>
      </c>
      <c r="C99" s="80">
        <v>0</v>
      </c>
      <c r="D99" s="90" t="str" cm="1">
        <f t="array" ref="D99">_xlfn.IFS(B99="Airfair","Ticket(s)@",B99="Lodging","Night(s)@",B99="Registration","Attendee(s)@",B99="Meals and Incidentals (M&amp;I)","Per Diem Day(s)@",B99="Mileage","Miles @",B99="Transfers (Taxi/Uber/Lyft)","Trip(s)@",B99="Miscellaneous","Each@",B99="Car Rental","Day(s)@",B99="Parking","Day(s)@",B99="(Choose Expense)","Each")</f>
        <v>Each</v>
      </c>
      <c r="E99" s="85">
        <v>0</v>
      </c>
      <c r="F99" s="88">
        <f>C99*E99</f>
        <v>0</v>
      </c>
    </row>
    <row r="100" spans="1:6" x14ac:dyDescent="0.25">
      <c r="B100" s="162" t="s">
        <v>176</v>
      </c>
      <c r="C100" s="81">
        <v>0</v>
      </c>
      <c r="D100" s="90" t="str" cm="1">
        <f t="array" ref="D100">_xlfn.IFS(B100="Airfair","Ticket(s)@",B100="Lodging","Night(s)@",B100="Registration","Attendee(s)@",B100="Meals and Incidentals (M&amp;I)","Per Diem Day(s)@",B100="Mileage","Miles @",B100="Transfers (Taxi/Uber/Lyft)","Trip(s)@",B100="Miscellaneous","Each@",B100="Car Rental","Day(s)@",B100="Parking","Day(s)@",B100="(Choose Expense)","Each")</f>
        <v>Each</v>
      </c>
      <c r="E100" s="86">
        <v>0</v>
      </c>
      <c r="F100" s="88">
        <f t="shared" ref="F100:F110" si="4">C100*E100</f>
        <v>0</v>
      </c>
    </row>
    <row r="101" spans="1:6" x14ac:dyDescent="0.25">
      <c r="B101" s="162" t="s">
        <v>176</v>
      </c>
      <c r="C101">
        <v>0</v>
      </c>
      <c r="D101" s="90" t="str" cm="1">
        <f t="array" ref="D101">_xlfn.IFS(B101="Airfair","Ticket(s)@",B101="Lodging","Night(s)@",B101="Registration","Attendee(s)@",B101="Meals and Incidentals (M&amp;I)","Per Diem Day(s)@",B101="Mileage","Miles @",B101="Transfers (Taxi/Uber/Lyft)","Trip(s)@",B101="Miscellaneous","Each@",B101="Car Rental","Day(s)@",B101="Parking","Day(s)@",B101="(Choose Expense)","Each")</f>
        <v>Each</v>
      </c>
      <c r="E101" s="85">
        <v>0</v>
      </c>
      <c r="F101" s="88">
        <f t="shared" si="4"/>
        <v>0</v>
      </c>
    </row>
    <row r="102" spans="1:6" x14ac:dyDescent="0.25">
      <c r="B102" s="162" t="s">
        <v>176</v>
      </c>
      <c r="C102" s="81">
        <v>0</v>
      </c>
      <c r="D102" s="90" t="str" cm="1">
        <f t="array" ref="D102">_xlfn.IFS(B102="Airfair","Ticket(s)@",B102="Lodging","Night(s)@",B102="Registration","Attendee(s)@",B102="Meals and Incidentals (M&amp;I)","Per Diem Day(s)@",B102="Mileage","Miles @",B102="Transfers (Taxi/Uber/Lyft)","Trip(s)@",B102="Miscellaneous","Each@",B102="Car Rental","Day(s)@",B102="Parking","Day(s)@",B102="(Choose Expense)","Each")</f>
        <v>Each</v>
      </c>
      <c r="E102" s="86">
        <v>0</v>
      </c>
      <c r="F102" s="88">
        <f t="shared" si="4"/>
        <v>0</v>
      </c>
    </row>
    <row r="103" spans="1:6" x14ac:dyDescent="0.25">
      <c r="B103" s="162" t="s">
        <v>176</v>
      </c>
      <c r="C103">
        <v>0</v>
      </c>
      <c r="D103" s="90" t="str" cm="1">
        <f t="array" ref="D103">_xlfn.IFS(B103="Airfair","Ticket(s)@",B103="Lodging","Night(s)@",B103="Registration","Attendee(s)@",B103="Meals and Incidentals (M&amp;I)","Per Diem Day(s)@",B103="Mileage","Miles @",B103="Transfers (Taxi/Uber/Lyft)","Trip(s)@",B103="Miscellaneous","Each@",B103="Car Rental","Day(s)@",B103="Parking","Day(s)@",B103="(Choose Expense)","Each")</f>
        <v>Each</v>
      </c>
      <c r="E103" s="85">
        <v>0</v>
      </c>
      <c r="F103" s="88">
        <f t="shared" si="4"/>
        <v>0</v>
      </c>
    </row>
    <row r="104" spans="1:6" x14ac:dyDescent="0.25">
      <c r="B104" s="162" t="s">
        <v>176</v>
      </c>
      <c r="C104" s="81">
        <v>0</v>
      </c>
      <c r="D104" s="90" t="str" cm="1">
        <f t="array" ref="D104">_xlfn.IFS(B104="Airfair","Ticket(s)@",B104="Lodging","Night(s)@",B104="Registration","Attendee(s)@",B104="Meals and Incidentals (M&amp;I)","Per Diem Day(s)@",B104="Mileage","Miles @",B104="Transfers (Taxi/Uber/Lyft)","Trip(s)@",B104="Miscellaneous","Each@",B104="Car Rental","Day(s)@",B104="Parking","Day(s)@",B104="(Choose Expense)","Each")</f>
        <v>Each</v>
      </c>
      <c r="E104" s="86">
        <v>0</v>
      </c>
      <c r="F104" s="88">
        <f t="shared" si="4"/>
        <v>0</v>
      </c>
    </row>
    <row r="105" spans="1:6" x14ac:dyDescent="0.25">
      <c r="B105" s="162" t="s">
        <v>176</v>
      </c>
      <c r="C105" s="82"/>
      <c r="D105" s="90" t="str" cm="1">
        <f t="array" ref="D105">_xlfn.IFS(B105="Airfair","Ticket(s)@",B105="Lodging","Night(s)@",B105="Registration","Attendee(s)@",B105="Meals and Incidentals (M&amp;I)","Per Diem Day(s)@",B105="Mileage","Miles @",B105="Transfers (Taxi/Uber/Lyft)","Trip(s)@",B105="Miscellaneous","Each@",B105="Car Rental","Day(s)@",B105="Parking","Day(s)@",B105="(Choose Expense)","Each")</f>
        <v>Each</v>
      </c>
      <c r="E105" s="85">
        <v>0</v>
      </c>
      <c r="F105" s="88">
        <f t="shared" si="4"/>
        <v>0</v>
      </c>
    </row>
    <row r="106" spans="1:6" x14ac:dyDescent="0.25">
      <c r="B106" s="162" t="s">
        <v>176</v>
      </c>
      <c r="C106" s="83"/>
      <c r="D106" s="90" t="str" cm="1">
        <f t="array" ref="D106">_xlfn.IFS(B106="Airfair","Ticket(s)@",B106="Lodging","Night(s)@",B106="Registration","Attendee(s)@",B106="Meals and Incidentals (M&amp;I)","Per Diem Day(s)@",B106="Mileage","Miles @",B106="Transfers (Taxi/Uber/Lyft)","Trip(s)@",B106="Miscellaneous","Each@",B106="Car Rental","Day(s)@",B106="Parking","Day(s)@",B106="(Choose Expense)","Each")</f>
        <v>Each</v>
      </c>
      <c r="E106" s="86">
        <v>0</v>
      </c>
      <c r="F106" s="88">
        <f t="shared" si="4"/>
        <v>0</v>
      </c>
    </row>
    <row r="107" spans="1:6" x14ac:dyDescent="0.25">
      <c r="B107" s="162" t="s">
        <v>176</v>
      </c>
      <c r="C107" s="84"/>
      <c r="D107" s="90" t="str" cm="1">
        <f t="array" ref="D107">_xlfn.IFS(B107="Airfair","Ticket(s)@",B107="Lodging","Night(s)@",B107="Registration","Attendee(s)@",B107="Meals and Incidentals (M&amp;I)","Per Diem Day(s)@",B107="Mileage","Miles @",B107="Transfers (Taxi/Uber/Lyft)","Trip(s)@",B107="Miscellaneous","Each@",B107="Car Rental","Day(s)@",B107="Parking","Day(s)@",B107="(Choose Expense)","Each")</f>
        <v>Each</v>
      </c>
      <c r="E107" s="85">
        <v>0</v>
      </c>
      <c r="F107" s="88">
        <f t="shared" si="4"/>
        <v>0</v>
      </c>
    </row>
    <row r="108" spans="1:6" x14ac:dyDescent="0.25">
      <c r="B108" s="162" t="s">
        <v>176</v>
      </c>
      <c r="C108" s="83"/>
      <c r="D108" s="90" t="str" cm="1">
        <f t="array" ref="D108">_xlfn.IFS(B108="Airfair","Ticket(s)@",B108="Lodging","Night(s)@",B108="Registration","Attendee(s)@",B108="Meals and Incidentals (M&amp;I)","Per Diem Day(s)@",B108="Mileage","Miles @",B108="Transfers (Taxi/Uber/Lyft)","Trip(s)@",B108="Miscellaneous","Each@",B108="Car Rental","Day(s)@",B108="Parking","Day(s)@",B108="(Choose Expense)","Each")</f>
        <v>Each</v>
      </c>
      <c r="E108" s="86">
        <v>0</v>
      </c>
      <c r="F108" s="88">
        <f t="shared" si="4"/>
        <v>0</v>
      </c>
    </row>
    <row r="109" spans="1:6" x14ac:dyDescent="0.25">
      <c r="B109" s="162" t="s">
        <v>176</v>
      </c>
      <c r="C109" s="82"/>
      <c r="D109" s="90" t="str" cm="1">
        <f t="array" ref="D109">_xlfn.IFS(B109="Airfair","Ticket(s)@",B109="Lodging","Night(s)@",B109="Registration","Attendee(s)@",B109="Meals and Incidentals (M&amp;I)","Per Diem Day(s)@",B109="Mileage","Miles @",B109="Transfers (Taxi/Uber/Lyft)","Trip(s)@",B109="Miscellaneous","Each@",B109="Car Rental","Day(s)@",B109="Parking","Day(s)@",B109="(Choose Expense)","Each")</f>
        <v>Each</v>
      </c>
      <c r="E109" s="85">
        <v>0</v>
      </c>
      <c r="F109" s="88">
        <f t="shared" si="4"/>
        <v>0</v>
      </c>
    </row>
    <row r="110" spans="1:6" x14ac:dyDescent="0.25">
      <c r="B110" s="162" t="s">
        <v>176</v>
      </c>
      <c r="C110" s="83"/>
      <c r="D110" s="90" t="str" cm="1">
        <f t="array" ref="D110">_xlfn.IFS(B110="Airfair","Ticket(s)@",B110="Lodging","Night(s)@",B110="Registration","Attendee(s)@",B110="Meals and Incidentals (M&amp;I)","Per Diem Day(s)@",B110="Mileage","Miles @",B110="Transfers (Taxi/Uber/Lyft)","Trip(s)@",B110="Miscellaneous","Each@",B110="Car Rental","Day(s)@",B110="Parking","Day(s)@",B110="(Choose Expense)","Each")</f>
        <v>Each</v>
      </c>
      <c r="E110" s="86">
        <v>0</v>
      </c>
      <c r="F110" s="88">
        <f t="shared" si="4"/>
        <v>0</v>
      </c>
    </row>
    <row r="111" spans="1:6" ht="15.75" x14ac:dyDescent="0.25">
      <c r="B111" s="631" t="s">
        <v>149</v>
      </c>
      <c r="C111" s="632"/>
      <c r="D111" s="632"/>
      <c r="E111" s="632"/>
      <c r="F111" s="67">
        <f>SUM(F99:F110)</f>
        <v>0</v>
      </c>
    </row>
  </sheetData>
  <mergeCells count="13">
    <mergeCell ref="B111:E111"/>
    <mergeCell ref="B4:C4"/>
    <mergeCell ref="I17:J18"/>
    <mergeCell ref="K17:L18"/>
    <mergeCell ref="A3:I3"/>
    <mergeCell ref="K5:L5"/>
    <mergeCell ref="B67:E67"/>
    <mergeCell ref="B51:E51"/>
    <mergeCell ref="C36:G36"/>
    <mergeCell ref="B19:E19"/>
    <mergeCell ref="B35:E35"/>
    <mergeCell ref="C21:D21"/>
    <mergeCell ref="C37:D37"/>
  </mergeCells>
  <phoneticPr fontId="16" type="noConversion"/>
  <dataValidations count="3">
    <dataValidation type="list" allowBlank="1" showInputMessage="1" showErrorMessage="1" sqref="L6:L10" xr:uid="{E9F0734A-DFC5-459D-8EF4-CFF8BEE459CE}">
      <formula1>$B$90:$B$95</formula1>
    </dataValidation>
    <dataValidation type="list" allowBlank="1" showInputMessage="1" showErrorMessage="1" sqref="B7:B18 B23:B34 B39:B50 B55:B66 B99:B110" xr:uid="{24D3EC54-1F33-4B91-A890-8581F927351A}">
      <formula1>$B$68:$B$78</formula1>
    </dataValidation>
    <dataValidation type="list" allowBlank="1" showInputMessage="1" showErrorMessage="1" sqref="F5 F21 F37 F53 F97" xr:uid="{126D33C2-8767-4503-B5DE-12105019E23F}">
      <formula1>$B$86:$B$88</formula1>
    </dataValidation>
  </dataValidations>
  <hyperlinks>
    <hyperlink ref="K17" r:id="rId1" display="https://www.gsa.gov/travel?topnav=travel" xr:uid="{28C64C2B-0227-408E-8130-D84F335117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Detailed Budget</vt:lpstr>
      <vt:lpstr>Year 1</vt:lpstr>
      <vt:lpstr>Year 2</vt:lpstr>
      <vt:lpstr>Year 3</vt:lpstr>
      <vt:lpstr>Year 4</vt:lpstr>
      <vt:lpstr>Year 5</vt:lpstr>
      <vt:lpstr>All Years</vt:lpstr>
      <vt:lpstr>Travel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dc:creator>
  <cp:lastModifiedBy>Johnson, Wayne M</cp:lastModifiedBy>
  <cp:lastPrinted>2025-05-09T18:20:12Z</cp:lastPrinted>
  <dcterms:created xsi:type="dcterms:W3CDTF">2021-04-16T16:16:26Z</dcterms:created>
  <dcterms:modified xsi:type="dcterms:W3CDTF">2025-08-01T18:12:25Z</dcterms:modified>
</cp:coreProperties>
</file>